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8" windowWidth="15300" windowHeight="5832"/>
  </bookViews>
  <sheets>
    <sheet name="Freq" sheetId="6" r:id="rId1"/>
    <sheet name="Simulation" sheetId="8" r:id="rId2"/>
    <sheet name="Simulation Freq" sheetId="9" state="hidden" r:id="rId3"/>
    <sheet name="Map" sheetId="15" state="hidden" r:id="rId4"/>
    <sheet name="Location" sheetId="12" state="hidden" r:id="rId5"/>
    <sheet name="Prob of Location" sheetId="13" state="hidden" r:id="rId6"/>
    <sheet name="Simulation Location" sheetId="14" state="hidden" r:id="rId7"/>
    <sheet name="Initial" sheetId="1" state="hidden" r:id="rId8"/>
    <sheet name="Damage Curve" sheetId="10" state="hidden" r:id="rId9"/>
    <sheet name="Sorted" sheetId="4" state="hidden" r:id="rId10"/>
    <sheet name="Exhibit" sheetId="5" state="hidden" r:id="rId11"/>
    <sheet name="AAL" sheetId="11" state="hidden" r:id="rId12"/>
    <sheet name="Sheet1" sheetId="16" state="hidden" r:id="rId13"/>
    <sheet name="Final" sheetId="18" r:id="rId14"/>
  </sheets>
  <definedNames>
    <definedName name="location">'Prob of Location'!$G$7:$H$34</definedName>
  </definedNames>
  <calcPr calcId="145621"/>
</workbook>
</file>

<file path=xl/calcChain.xml><?xml version="1.0" encoding="utf-8"?>
<calcChain xmlns="http://schemas.openxmlformats.org/spreadsheetml/2006/main">
  <c r="D9" i="18" l="1"/>
  <c r="D8" i="18"/>
  <c r="D7" i="18"/>
  <c r="I16" i="6" l="1"/>
  <c r="C7" i="8" l="1"/>
  <c r="B15" i="4" l="1"/>
  <c r="B20" i="4" l="1"/>
  <c r="B21" i="4" s="1"/>
  <c r="B16" i="4"/>
  <c r="B10" i="4"/>
  <c r="B11" i="4" s="1"/>
  <c r="G20" i="4" l="1"/>
  <c r="G21" i="4" s="1"/>
  <c r="F20" i="4"/>
  <c r="H7" i="13"/>
  <c r="B8" i="14"/>
  <c r="B9" i="14" s="1"/>
  <c r="B10" i="14" s="1"/>
  <c r="B11" i="14" s="1"/>
  <c r="B12" i="14" s="1"/>
  <c r="B13" i="14" s="1"/>
  <c r="B14" i="14" s="1"/>
  <c r="B15" i="14" s="1"/>
  <c r="B16" i="14" s="1"/>
  <c r="I7" i="13"/>
  <c r="J8" i="6" l="1"/>
  <c r="J9" i="6"/>
  <c r="J10" i="6"/>
  <c r="J11" i="6"/>
  <c r="J12" i="6"/>
  <c r="J13" i="6"/>
  <c r="J7" i="6"/>
  <c r="D10" i="13" l="1"/>
  <c r="D14" i="13"/>
  <c r="D15" i="13"/>
  <c r="D16" i="13"/>
  <c r="D19" i="13"/>
  <c r="D22" i="13"/>
  <c r="D23" i="13"/>
  <c r="D24" i="13"/>
  <c r="D25" i="13"/>
  <c r="D26" i="13"/>
  <c r="D29" i="13"/>
  <c r="D31" i="13"/>
  <c r="D32" i="13"/>
  <c r="D33" i="13"/>
  <c r="D34" i="13"/>
  <c r="D7" i="13"/>
  <c r="C35" i="13"/>
  <c r="D12" i="13" s="1"/>
  <c r="B8" i="13"/>
  <c r="D13" i="13" l="1"/>
  <c r="D30" i="13"/>
  <c r="D21" i="13"/>
  <c r="D11" i="13"/>
  <c r="D27" i="13"/>
  <c r="D18" i="13"/>
  <c r="D9" i="13"/>
  <c r="B9" i="13"/>
  <c r="H8" i="13"/>
  <c r="I8" i="13"/>
  <c r="E7" i="13"/>
  <c r="D17" i="13"/>
  <c r="D8" i="13"/>
  <c r="E29" i="13" s="1"/>
  <c r="D28" i="13"/>
  <c r="D20" i="13"/>
  <c r="B15" i="11"/>
  <c r="B11" i="11"/>
  <c r="H19" i="11"/>
  <c r="H18" i="11"/>
  <c r="H17" i="11"/>
  <c r="H16" i="11"/>
  <c r="H15" i="11"/>
  <c r="H11" i="11"/>
  <c r="H10" i="11"/>
  <c r="F3" i="10"/>
  <c r="G3" i="10" s="1"/>
  <c r="H3" i="10" s="1"/>
  <c r="I3" i="10" s="1"/>
  <c r="J3" i="10" s="1"/>
  <c r="K3" i="10" s="1"/>
  <c r="L3" i="10" s="1"/>
  <c r="M3" i="10" s="1"/>
  <c r="N3" i="10" s="1"/>
  <c r="G30" i="13" l="1"/>
  <c r="G8" i="13"/>
  <c r="F7" i="13"/>
  <c r="E21" i="13"/>
  <c r="E13" i="13"/>
  <c r="E16" i="13"/>
  <c r="E19" i="13"/>
  <c r="E30" i="13"/>
  <c r="E20" i="13"/>
  <c r="E10" i="13"/>
  <c r="B10" i="13"/>
  <c r="H9" i="13"/>
  <c r="I9" i="13"/>
  <c r="E17" i="13"/>
  <c r="E32" i="13"/>
  <c r="E15" i="13"/>
  <c r="E24" i="13"/>
  <c r="E23" i="13"/>
  <c r="E27" i="13"/>
  <c r="E34" i="13"/>
  <c r="E22" i="13"/>
  <c r="E12" i="13"/>
  <c r="D35" i="13"/>
  <c r="E11" i="13"/>
  <c r="E18" i="13"/>
  <c r="E14" i="13"/>
  <c r="E33" i="13"/>
  <c r="E9" i="13"/>
  <c r="E31" i="13"/>
  <c r="E8" i="13"/>
  <c r="F8" i="13" s="1"/>
  <c r="E28" i="13"/>
  <c r="G29" i="13" s="1"/>
  <c r="E26" i="13"/>
  <c r="E25" i="13"/>
  <c r="B8" i="9"/>
  <c r="B9" i="9" s="1"/>
  <c r="B10" i="9" s="1"/>
  <c r="B11" i="9" s="1"/>
  <c r="B12" i="9" s="1"/>
  <c r="B13" i="9" s="1"/>
  <c r="B14" i="9" s="1"/>
  <c r="B15" i="9" s="1"/>
  <c r="B16" i="9" s="1"/>
  <c r="H8" i="6"/>
  <c r="H9" i="6" s="1"/>
  <c r="H10" i="6" s="1"/>
  <c r="H11" i="6" s="1"/>
  <c r="H12" i="6" s="1"/>
  <c r="H13" i="6" s="1"/>
  <c r="H14" i="6" s="1"/>
  <c r="G14" i="6"/>
  <c r="C7" i="6"/>
  <c r="C8" i="8"/>
  <c r="D8" i="8" s="1"/>
  <c r="C9" i="8"/>
  <c r="D9" i="8" s="1"/>
  <c r="C10" i="8"/>
  <c r="D10" i="8" s="1"/>
  <c r="C11" i="8"/>
  <c r="D11" i="8" s="1"/>
  <c r="C12" i="8"/>
  <c r="D12" i="8" s="1"/>
  <c r="C13" i="8"/>
  <c r="D13" i="8" s="1"/>
  <c r="C14" i="8"/>
  <c r="D14" i="8" s="1"/>
  <c r="C15" i="8"/>
  <c r="D15" i="8" s="1"/>
  <c r="C16" i="8"/>
  <c r="D16" i="8" s="1"/>
  <c r="D7" i="8"/>
  <c r="B8" i="8"/>
  <c r="B9" i="8" s="1"/>
  <c r="B10" i="8" s="1"/>
  <c r="B11" i="8" s="1"/>
  <c r="B12" i="8" s="1"/>
  <c r="B13" i="8" s="1"/>
  <c r="B14" i="8" s="1"/>
  <c r="B15" i="8" s="1"/>
  <c r="B16" i="8" s="1"/>
  <c r="C13" i="6"/>
  <c r="C12" i="6"/>
  <c r="C11" i="6"/>
  <c r="C10" i="6"/>
  <c r="C9" i="6"/>
  <c r="C8" i="6"/>
  <c r="D7" i="6" l="1"/>
  <c r="D9" i="6"/>
  <c r="D10" i="6"/>
  <c r="D11" i="6"/>
  <c r="D12" i="6"/>
  <c r="D13" i="6"/>
  <c r="D8" i="6"/>
  <c r="I9" i="6" s="1"/>
  <c r="G22" i="13"/>
  <c r="F22" i="13"/>
  <c r="F34" i="13"/>
  <c r="G34" i="13"/>
  <c r="F28" i="13"/>
  <c r="G28" i="13"/>
  <c r="B11" i="13"/>
  <c r="H10" i="13"/>
  <c r="I10" i="13"/>
  <c r="G15" i="13"/>
  <c r="F15" i="13"/>
  <c r="G24" i="13"/>
  <c r="F24" i="13"/>
  <c r="F11" i="13"/>
  <c r="G11" i="13"/>
  <c r="G26" i="13"/>
  <c r="F26" i="13"/>
  <c r="F19" i="13"/>
  <c r="G19" i="13"/>
  <c r="F25" i="13"/>
  <c r="G25" i="13"/>
  <c r="F21" i="13"/>
  <c r="G21" i="13"/>
  <c r="G32" i="13"/>
  <c r="F32" i="13"/>
  <c r="G23" i="13"/>
  <c r="F23" i="13"/>
  <c r="G14" i="13"/>
  <c r="F14" i="13"/>
  <c r="G10" i="13"/>
  <c r="F10" i="13"/>
  <c r="F27" i="13"/>
  <c r="G27" i="13"/>
  <c r="F12" i="13"/>
  <c r="G12" i="13"/>
  <c r="G16" i="13"/>
  <c r="F16" i="13"/>
  <c r="G31" i="13"/>
  <c r="F31" i="13"/>
  <c r="F30" i="13"/>
  <c r="F33" i="13"/>
  <c r="G33" i="13"/>
  <c r="F20" i="13"/>
  <c r="G20" i="13"/>
  <c r="G9" i="13"/>
  <c r="F9" i="13"/>
  <c r="F13" i="13"/>
  <c r="G13" i="13"/>
  <c r="G18" i="13"/>
  <c r="F18" i="13"/>
  <c r="F17" i="13"/>
  <c r="G17" i="13"/>
  <c r="F29" i="13"/>
  <c r="F7" i="6"/>
  <c r="F20" i="1"/>
  <c r="G19" i="4"/>
  <c r="G15" i="4"/>
  <c r="F15" i="4"/>
  <c r="F9" i="4"/>
  <c r="E16" i="5"/>
  <c r="G9" i="4" s="1"/>
  <c r="C16" i="5"/>
  <c r="E15" i="5"/>
  <c r="C15" i="5"/>
  <c r="E14" i="5"/>
  <c r="C14" i="5"/>
  <c r="E13" i="5"/>
  <c r="C13" i="5"/>
  <c r="C12" i="5"/>
  <c r="C11" i="5"/>
  <c r="C10" i="5"/>
  <c r="G10" i="4"/>
  <c r="G11" i="4"/>
  <c r="G14" i="4"/>
  <c r="G16" i="4"/>
  <c r="G11" i="1"/>
  <c r="G12" i="1"/>
  <c r="G13" i="1"/>
  <c r="G15" i="1"/>
  <c r="G16" i="1"/>
  <c r="G17" i="1"/>
  <c r="G10" i="1"/>
  <c r="I12" i="6" l="1"/>
  <c r="I13" i="6"/>
  <c r="D13" i="14"/>
  <c r="D12" i="14"/>
  <c r="D11" i="14"/>
  <c r="I11" i="6"/>
  <c r="B12" i="13"/>
  <c r="H11" i="13"/>
  <c r="D7" i="14" s="1"/>
  <c r="I11" i="13"/>
  <c r="I10" i="6"/>
  <c r="I8" i="6"/>
  <c r="I7" i="6"/>
  <c r="G7" i="6"/>
  <c r="F8" i="6"/>
  <c r="B13" i="13" l="1"/>
  <c r="I12" i="13"/>
  <c r="H12" i="13"/>
  <c r="F9" i="6"/>
  <c r="G8" i="6"/>
  <c r="B14" i="13" l="1"/>
  <c r="H13" i="13"/>
  <c r="I13" i="13"/>
  <c r="G9" i="6"/>
  <c r="F10" i="6"/>
  <c r="B15" i="13" l="1"/>
  <c r="H14" i="13"/>
  <c r="I14" i="13"/>
  <c r="F11" i="6"/>
  <c r="G10" i="6"/>
  <c r="B16" i="13" l="1"/>
  <c r="I15" i="13"/>
  <c r="H15" i="13"/>
  <c r="D16" i="9"/>
  <c r="D14" i="9"/>
  <c r="D8" i="9"/>
  <c r="D13" i="9"/>
  <c r="D12" i="9"/>
  <c r="D11" i="9"/>
  <c r="D7" i="9"/>
  <c r="E14" i="8"/>
  <c r="F12" i="6"/>
  <c r="G11" i="6"/>
  <c r="B17" i="13" l="1"/>
  <c r="H16" i="13"/>
  <c r="D16" i="14" s="1"/>
  <c r="I16" i="13"/>
  <c r="F13" i="6"/>
  <c r="G13" i="6" s="1"/>
  <c r="G12" i="6"/>
  <c r="E15" i="8" s="1"/>
  <c r="E8" i="8" l="1"/>
  <c r="E9" i="8"/>
  <c r="E13" i="8"/>
  <c r="E12" i="8"/>
  <c r="E16" i="8"/>
  <c r="B18" i="13"/>
  <c r="H17" i="13"/>
  <c r="D8" i="14" s="1"/>
  <c r="I17" i="13"/>
  <c r="E10" i="8"/>
  <c r="D15" i="9"/>
  <c r="D9" i="9"/>
  <c r="E11" i="8"/>
  <c r="D10" i="9"/>
  <c r="E7" i="8"/>
  <c r="B19" i="13" l="1"/>
  <c r="H18" i="13"/>
  <c r="I18" i="13"/>
  <c r="B20" i="13" l="1"/>
  <c r="H19" i="13"/>
  <c r="I19" i="13"/>
  <c r="B21" i="13" l="1"/>
  <c r="I20" i="13"/>
  <c r="H20" i="13"/>
  <c r="D14" i="14" s="1"/>
  <c r="B22" i="13" l="1"/>
  <c r="H21" i="13"/>
  <c r="I21" i="13"/>
  <c r="B23" i="13" l="1"/>
  <c r="I22" i="13"/>
  <c r="H22" i="13"/>
  <c r="B24" i="13" l="1"/>
  <c r="I23" i="13"/>
  <c r="H23" i="13"/>
  <c r="B25" i="13" l="1"/>
  <c r="H24" i="13"/>
  <c r="I24" i="13"/>
  <c r="B26" i="13" l="1"/>
  <c r="H25" i="13"/>
  <c r="I25" i="13"/>
  <c r="B27" i="13" l="1"/>
  <c r="H26" i="13"/>
  <c r="D15" i="14" s="1"/>
  <c r="I26" i="13"/>
  <c r="B28" i="13" l="1"/>
  <c r="H27" i="13"/>
  <c r="I27" i="13"/>
  <c r="B29" i="13" l="1"/>
  <c r="I28" i="13"/>
  <c r="H28" i="13"/>
  <c r="D9" i="14" s="1"/>
  <c r="B30" i="13" l="1"/>
  <c r="H29" i="13"/>
  <c r="I29" i="13"/>
  <c r="B31" i="13" l="1"/>
  <c r="H30" i="13"/>
  <c r="I30" i="13"/>
  <c r="B32" i="13" l="1"/>
  <c r="I31" i="13"/>
  <c r="H31" i="13"/>
  <c r="B33" i="13" l="1"/>
  <c r="H32" i="13"/>
  <c r="I32" i="13"/>
  <c r="B34" i="13" l="1"/>
  <c r="H33" i="13"/>
  <c r="I33" i="13"/>
  <c r="H34" i="13" l="1"/>
  <c r="D10" i="14" s="1"/>
  <c r="I34" i="13"/>
</calcChain>
</file>

<file path=xl/comments1.xml><?xml version="1.0" encoding="utf-8"?>
<comments xmlns="http://schemas.openxmlformats.org/spreadsheetml/2006/main">
  <authors>
    <author>Richard</author>
  </authors>
  <commentList>
    <comment ref="E9" authorId="0">
      <text>
        <r>
          <rPr>
            <sz val="9"/>
            <color indexed="81"/>
            <rFont val="Tahoma"/>
            <family val="2"/>
          </rPr>
          <t>Simulates Precise Location within Segment</t>
        </r>
      </text>
    </comment>
  </commentList>
</comments>
</file>

<file path=xl/comments2.xml><?xml version="1.0" encoding="utf-8"?>
<comments xmlns="http://schemas.openxmlformats.org/spreadsheetml/2006/main">
  <authors>
    <author>Richard</author>
  </authors>
  <commentList>
    <comment ref="B15" authorId="0">
      <text>
        <r>
          <rPr>
            <b/>
            <sz val="9"/>
            <color indexed="81"/>
            <rFont val="Tahoma"/>
            <charset val="1"/>
          </rPr>
          <t>Richard:</t>
        </r>
        <r>
          <rPr>
            <sz val="9"/>
            <color indexed="81"/>
            <rFont val="Tahoma"/>
            <charset val="1"/>
          </rPr>
          <t xml:space="preserve">
1000 Year Event</t>
        </r>
      </text>
    </comment>
    <comment ref="B20" authorId="0">
      <text>
        <r>
          <rPr>
            <b/>
            <sz val="9"/>
            <color indexed="81"/>
            <rFont val="Tahoma"/>
            <charset val="1"/>
          </rPr>
          <t>Richard:</t>
        </r>
        <r>
          <rPr>
            <sz val="9"/>
            <color indexed="81"/>
            <rFont val="Tahoma"/>
            <charset val="1"/>
          </rPr>
          <t xml:space="preserve">
100 Year Event</t>
        </r>
      </text>
    </comment>
  </commentList>
</comments>
</file>

<file path=xl/sharedStrings.xml><?xml version="1.0" encoding="utf-8"?>
<sst xmlns="http://schemas.openxmlformats.org/spreadsheetml/2006/main" count="174" uniqueCount="97">
  <si>
    <t>Gross Loss</t>
  </si>
  <si>
    <t>EventID</t>
  </si>
  <si>
    <t>Year</t>
  </si>
  <si>
    <t>Amount</t>
  </si>
  <si>
    <t>Company XYZ Simulated Hurricane Losses</t>
  </si>
  <si>
    <t>Event</t>
  </si>
  <si>
    <t>FL Hurricane</t>
  </si>
  <si>
    <t>LA Hurricane</t>
  </si>
  <si>
    <t>NC Hurricane</t>
  </si>
  <si>
    <t>MS Hurricane</t>
  </si>
  <si>
    <t>AL Hurricane</t>
  </si>
  <si>
    <t>SC Hurricane</t>
  </si>
  <si>
    <t>GA Hurricane</t>
  </si>
  <si>
    <t>In Thousands</t>
  </si>
  <si>
    <t>Net Loss</t>
  </si>
  <si>
    <t>~</t>
  </si>
  <si>
    <t xml:space="preserve">Company XYZ Cat Model Results </t>
  </si>
  <si>
    <t>Return</t>
  </si>
  <si>
    <t>Period</t>
  </si>
  <si>
    <t>Probability</t>
  </si>
  <si>
    <t>Direct Losses</t>
  </si>
  <si>
    <t>Net Losses*</t>
  </si>
  <si>
    <t>N/A</t>
  </si>
  <si>
    <t xml:space="preserve">   Avg Annual Loss</t>
  </si>
  <si>
    <t>*  After Reinsurance Recoveries</t>
  </si>
  <si>
    <t>Company XYZ Simulated Hurricane Losses From Largest</t>
  </si>
  <si>
    <t>Total</t>
  </si>
  <si>
    <t>Average Annual Loss (Divide by 10,000)</t>
  </si>
  <si>
    <t>Based on 10,000 Years of Simulated Events</t>
  </si>
  <si>
    <t># of</t>
  </si>
  <si>
    <t>Hurricanes</t>
  </si>
  <si>
    <t>Industry Simulated Hurricane Frequency</t>
  </si>
  <si>
    <t># of Events</t>
  </si>
  <si>
    <t>Average Frequency = 3 Per Year</t>
  </si>
  <si>
    <t>Accumulative</t>
  </si>
  <si>
    <t>Random (0,1)</t>
  </si>
  <si>
    <t>26.1949/-80.0354</t>
  </si>
  <si>
    <t>Lat/Long Location</t>
  </si>
  <si>
    <t>29.5352/-92.3730</t>
  </si>
  <si>
    <t>35.2994/-76.1572</t>
  </si>
  <si>
    <t>28.4666/-92.4352</t>
  </si>
  <si>
    <t>26.2549/-90.3445</t>
  </si>
  <si>
    <t>26.3555/-90.5553</t>
  </si>
  <si>
    <t>27.3322/-92.5543</t>
  </si>
  <si>
    <t>34.3335/-78.5555</t>
  </si>
  <si>
    <t>33.4444/-87.2225</t>
  </si>
  <si>
    <t>26.4444/-90.5555</t>
  </si>
  <si>
    <t>Policy #</t>
  </si>
  <si>
    <t>Type</t>
  </si>
  <si>
    <t>Dwelling</t>
  </si>
  <si>
    <t>Address</t>
  </si>
  <si>
    <t>1234 Washington</t>
  </si>
  <si>
    <t xml:space="preserve">Average Annual </t>
  </si>
  <si>
    <t>Loss</t>
  </si>
  <si>
    <t>Apartment</t>
  </si>
  <si>
    <t>1235 Washington</t>
  </si>
  <si>
    <t>26.1950/-80.0360</t>
  </si>
  <si>
    <t>26.1951/-80.0374</t>
  </si>
  <si>
    <t>26.1953/-80.0380</t>
  </si>
  <si>
    <t>1500 Ash</t>
  </si>
  <si>
    <t>1505 Ash</t>
  </si>
  <si>
    <t xml:space="preserve">Replacement </t>
  </si>
  <si>
    <t>Value</t>
  </si>
  <si>
    <t>FL Hurricane Cat 1</t>
  </si>
  <si>
    <t>LA Hurricane Cat 3</t>
  </si>
  <si>
    <t>NC Hurricane Cat 5</t>
  </si>
  <si>
    <t>MS Hurricane Cat 2</t>
  </si>
  <si>
    <t>AL Hurricane Cat 4</t>
  </si>
  <si>
    <t>FL Hurricane Cat 3</t>
  </si>
  <si>
    <t>FL Hurricane Cat 5</t>
  </si>
  <si>
    <t>SC Hurricane Cat 4</t>
  </si>
  <si>
    <t>GA Hurricane Cat 3</t>
  </si>
  <si>
    <t>Industry Simulated Hurricane Events</t>
  </si>
  <si>
    <t>Lat/Long Landfall</t>
  </si>
  <si>
    <t>Number of</t>
  </si>
  <si>
    <t>Landfalls</t>
  </si>
  <si>
    <t>Segment</t>
  </si>
  <si>
    <t>Landfall Location 1st Hurricane</t>
  </si>
  <si>
    <t># of Simulated</t>
  </si>
  <si>
    <t>Percentile</t>
  </si>
  <si>
    <t xml:space="preserve">Hurricane </t>
  </si>
  <si>
    <t>Segment #</t>
  </si>
  <si>
    <t>Industry Simulated Hurricane Location</t>
  </si>
  <si>
    <t>F(x)</t>
  </si>
  <si>
    <t>Accumulated</t>
  </si>
  <si>
    <t>0-.05</t>
  </si>
  <si>
    <t>.05-.20</t>
  </si>
  <si>
    <t>.20-.42</t>
  </si>
  <si>
    <t>.42-.65</t>
  </si>
  <si>
    <t>.65-.82</t>
  </si>
  <si>
    <t>.82-.92</t>
  </si>
  <si>
    <t>.92-.97</t>
  </si>
  <si>
    <t>Probability of X Number of Hurricanes in a Given Year</t>
  </si>
  <si>
    <t>Probability*</t>
  </si>
  <si>
    <t>*Based on Poisson Distribution</t>
  </si>
  <si>
    <t>=RAND()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</si>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</sst>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* #,##0.0000_);_(* \(#,##0.00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u/>
      <sz val="11"/>
      <color theme="1"/>
      <name val="Calibri"/>
      <family val="2"/>
      <scheme val="minor"/>
    </font>
    <font>
      <u/>
      <sz val="18"/>
      <color theme="1"/>
      <name val="Calibri"/>
      <family val="2"/>
      <scheme val="minor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1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Continuous"/>
    </xf>
    <xf numFmtId="164" fontId="0" fillId="0" borderId="0" xfId="1" applyNumberFormat="1" applyFont="1" applyAlignment="1">
      <alignment horizontal="centerContinuous"/>
    </xf>
    <xf numFmtId="0" fontId="3" fillId="0" borderId="0" xfId="0" applyFont="1" applyAlignment="1">
      <alignment horizontal="centerContinuous"/>
    </xf>
    <xf numFmtId="164" fontId="3" fillId="0" borderId="0" xfId="1" applyNumberFormat="1" applyFont="1" applyAlignment="1">
      <alignment horizontal="centerContinuous"/>
    </xf>
    <xf numFmtId="0" fontId="3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1" applyNumberFormat="1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1" applyNumberFormat="1" applyFon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right"/>
    </xf>
    <xf numFmtId="164" fontId="0" fillId="2" borderId="0" xfId="1" applyNumberFormat="1" applyFont="1" applyFill="1"/>
    <xf numFmtId="0" fontId="5" fillId="0" borderId="0" xfId="3" applyFont="1" applyAlignment="1">
      <alignment horizontal="centerContinuous"/>
    </xf>
    <xf numFmtId="0" fontId="4" fillId="0" borderId="0" xfId="3" applyAlignment="1">
      <alignment horizontal="centerContinuous"/>
    </xf>
    <xf numFmtId="0" fontId="4" fillId="0" borderId="0" xfId="3"/>
    <xf numFmtId="0" fontId="6" fillId="0" borderId="0" xfId="3" applyFont="1" applyAlignment="1">
      <alignment horizontal="center"/>
    </xf>
    <xf numFmtId="0" fontId="4" fillId="0" borderId="0" xfId="3" applyAlignment="1">
      <alignment horizontal="center"/>
    </xf>
    <xf numFmtId="0" fontId="7" fillId="0" borderId="0" xfId="3" applyFont="1" applyAlignment="1">
      <alignment horizontal="center"/>
    </xf>
    <xf numFmtId="164" fontId="0" fillId="0" borderId="0" xfId="4" applyNumberFormat="1" applyFont="1"/>
    <xf numFmtId="10" fontId="0" fillId="0" borderId="0" xfId="5" applyNumberFormat="1" applyFont="1"/>
    <xf numFmtId="164" fontId="4" fillId="0" borderId="0" xfId="3" applyNumberFormat="1"/>
    <xf numFmtId="0" fontId="4" fillId="0" borderId="0" xfId="3" applyFont="1"/>
    <xf numFmtId="10" fontId="4" fillId="0" borderId="0" xfId="3" applyNumberFormat="1"/>
    <xf numFmtId="165" fontId="0" fillId="2" borderId="0" xfId="6" applyNumberFormat="1" applyFont="1" applyFill="1"/>
    <xf numFmtId="165" fontId="0" fillId="2" borderId="0" xfId="2" applyNumberFormat="1" applyFont="1" applyFill="1"/>
    <xf numFmtId="0" fontId="2" fillId="0" borderId="0" xfId="0" applyFont="1" applyAlignment="1">
      <alignment horizontal="centerContinuous"/>
    </xf>
    <xf numFmtId="9" fontId="0" fillId="0" borderId="0" xfId="7" applyNumberFormat="1" applyFont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center"/>
    </xf>
    <xf numFmtId="0" fontId="0" fillId="0" borderId="0" xfId="0" applyFill="1"/>
    <xf numFmtId="164" fontId="0" fillId="0" borderId="0" xfId="1" applyNumberFormat="1" applyFont="1" applyFill="1"/>
    <xf numFmtId="165" fontId="0" fillId="0" borderId="0" xfId="2" applyNumberFormat="1" applyFont="1" applyFill="1"/>
    <xf numFmtId="9" fontId="0" fillId="0" borderId="0" xfId="0" applyNumberFormat="1"/>
    <xf numFmtId="9" fontId="0" fillId="0" borderId="0" xfId="7" applyFont="1"/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43" fontId="0" fillId="0" borderId="0" xfId="1" applyFont="1"/>
    <xf numFmtId="165" fontId="0" fillId="0" borderId="0" xfId="2" applyNumberFormat="1" applyFont="1"/>
    <xf numFmtId="165" fontId="0" fillId="3" borderId="0" xfId="2" applyNumberFormat="1" applyFont="1" applyFill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/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Continuous"/>
    </xf>
    <xf numFmtId="9" fontId="0" fillId="0" borderId="0" xfId="7" applyFont="1" applyAlignment="1">
      <alignment horizontal="center"/>
    </xf>
    <xf numFmtId="9" fontId="3" fillId="0" borderId="0" xfId="7" applyFont="1" applyAlignment="1">
      <alignment horizontal="center"/>
    </xf>
    <xf numFmtId="9" fontId="0" fillId="0" borderId="0" xfId="0" applyNumberFormat="1" applyFill="1" applyAlignment="1">
      <alignment horizontal="center"/>
    </xf>
    <xf numFmtId="9" fontId="2" fillId="0" borderId="0" xfId="7" applyFont="1" applyAlignment="1">
      <alignment horizontal="center"/>
    </xf>
    <xf numFmtId="0" fontId="2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1" fillId="0" borderId="0" xfId="0" applyFont="1" applyAlignment="1">
      <alignment horizontal="center"/>
    </xf>
    <xf numFmtId="9" fontId="0" fillId="0" borderId="0" xfId="7" applyNumberFormat="1" applyFont="1"/>
    <xf numFmtId="9" fontId="10" fillId="0" borderId="0" xfId="7" applyNumberFormat="1" applyFont="1"/>
    <xf numFmtId="9" fontId="11" fillId="0" borderId="0" xfId="7" applyFont="1" applyAlignment="1">
      <alignment horizontal="centerContinuous"/>
    </xf>
    <xf numFmtId="9" fontId="2" fillId="0" borderId="0" xfId="7" applyFont="1"/>
    <xf numFmtId="9" fontId="0" fillId="0" borderId="0" xfId="7" applyNumberFormat="1" applyFont="1" applyAlignment="1">
      <alignment horizontal="centerContinuous"/>
    </xf>
    <xf numFmtId="9" fontId="2" fillId="0" borderId="0" xfId="7" applyNumberFormat="1" applyFont="1" applyAlignment="1">
      <alignment horizontal="centerContinuous"/>
    </xf>
    <xf numFmtId="9" fontId="2" fillId="0" borderId="0" xfId="7" applyNumberFormat="1" applyFont="1" applyAlignment="1">
      <alignment horizontal="center"/>
    </xf>
    <xf numFmtId="9" fontId="0" fillId="0" borderId="0" xfId="7" applyNumberFormat="1" applyFont="1" applyFill="1" applyAlignment="1">
      <alignment horizontal="center"/>
    </xf>
    <xf numFmtId="9" fontId="0" fillId="2" borderId="0" xfId="7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37" fontId="0" fillId="0" borderId="0" xfId="1" applyNumberFormat="1" applyFont="1" applyAlignment="1">
      <alignment horizontal="center"/>
    </xf>
    <xf numFmtId="37" fontId="0" fillId="2" borderId="0" xfId="1" applyNumberFormat="1" applyFont="1" applyFill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166" fontId="0" fillId="0" borderId="0" xfId="1" applyNumberFormat="1" applyFont="1"/>
    <xf numFmtId="166" fontId="2" fillId="0" borderId="0" xfId="1" applyNumberFormat="1" applyFont="1"/>
    <xf numFmtId="166" fontId="3" fillId="0" borderId="0" xfId="1" applyNumberFormat="1" applyFont="1" applyAlignment="1">
      <alignment horizontal="center"/>
    </xf>
    <xf numFmtId="166" fontId="0" fillId="2" borderId="0" xfId="1" applyNumberFormat="1" applyFont="1" applyFill="1"/>
    <xf numFmtId="166" fontId="0" fillId="0" borderId="0" xfId="1" applyNumberFormat="1" applyFont="1" applyAlignment="1">
      <alignment horizontal="right"/>
    </xf>
    <xf numFmtId="2" fontId="0" fillId="0" borderId="0" xfId="1" applyNumberFormat="1" applyFont="1" applyAlignment="1">
      <alignment horizontal="center"/>
    </xf>
    <xf numFmtId="2" fontId="0" fillId="2" borderId="0" xfId="1" applyNumberFormat="1" applyFont="1" applyFill="1" applyAlignment="1">
      <alignment horizontal="center"/>
    </xf>
    <xf numFmtId="0" fontId="10" fillId="0" borderId="0" xfId="0" applyFont="1" applyAlignment="1">
      <alignment horizontal="centerContinuous"/>
    </xf>
    <xf numFmtId="9" fontId="10" fillId="0" borderId="0" xfId="7" applyFont="1" applyAlignment="1">
      <alignment horizontal="centerContinuous"/>
    </xf>
    <xf numFmtId="9" fontId="0" fillId="0" borderId="0" xfId="0" applyNumberFormat="1" applyFill="1"/>
    <xf numFmtId="9" fontId="0" fillId="0" borderId="0" xfId="7" applyFont="1" applyFill="1" applyAlignment="1">
      <alignment horizontal="center"/>
    </xf>
    <xf numFmtId="0" fontId="0" fillId="0" borderId="13" xfId="0" applyFill="1" applyBorder="1" applyAlignment="1">
      <alignment horizontal="center"/>
    </xf>
    <xf numFmtId="9" fontId="0" fillId="2" borderId="0" xfId="7" quotePrefix="1" applyNumberFormat="1" applyFont="1" applyFill="1" applyAlignment="1">
      <alignment horizontal="center"/>
    </xf>
    <xf numFmtId="0" fontId="0" fillId="2" borderId="0" xfId="0" applyFill="1"/>
    <xf numFmtId="9" fontId="0" fillId="2" borderId="0" xfId="7" applyNumberFormat="1" applyFont="1" applyFill="1" applyAlignment="1">
      <alignment horizontal="center"/>
    </xf>
  </cellXfs>
  <cellStyles count="8">
    <cellStyle name="Comma" xfId="1" builtinId="3"/>
    <cellStyle name="Comma 2" xfId="4"/>
    <cellStyle name="Currency" xfId="2" builtinId="4"/>
    <cellStyle name="Currency 2" xfId="6"/>
    <cellStyle name="Normal" xfId="0" builtinId="0"/>
    <cellStyle name="Normal 2" xfId="3"/>
    <cellStyle name="Percent" xfId="7" builtinId="5"/>
    <cellStyle name="Percent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Damage Curve</a:t>
            </a:r>
          </a:p>
          <a:p>
            <a:pPr>
              <a:defRPr/>
            </a:pPr>
            <a:r>
              <a:rPr lang="en-US"/>
              <a:t>One</a:t>
            </a:r>
            <a:r>
              <a:rPr lang="en-US" baseline="0"/>
              <a:t> Story Frame Dwelling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299587551556054"/>
          <c:y val="2.8252318460192476E-2"/>
          <c:w val="0.6823998250218722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Damage to Value Ratio</c:v>
          </c:tx>
          <c:marker>
            <c:symbol val="none"/>
          </c:marker>
          <c:cat>
            <c:numRef>
              <c:f>'Damage Curve'!$C$4:$N$4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75</c:v>
                </c:pt>
                <c:pt idx="2">
                  <c:v>100</c:v>
                </c:pt>
                <c:pt idx="3">
                  <c:v>120</c:v>
                </c:pt>
                <c:pt idx="4">
                  <c:v>133</c:v>
                </c:pt>
                <c:pt idx="5">
                  <c:v>142</c:v>
                </c:pt>
                <c:pt idx="6">
                  <c:v>153</c:v>
                </c:pt>
                <c:pt idx="7">
                  <c:v>160</c:v>
                </c:pt>
                <c:pt idx="8">
                  <c:v>170</c:v>
                </c:pt>
                <c:pt idx="9">
                  <c:v>178</c:v>
                </c:pt>
                <c:pt idx="10">
                  <c:v>182</c:v>
                </c:pt>
                <c:pt idx="11">
                  <c:v>188</c:v>
                </c:pt>
              </c:numCache>
            </c:numRef>
          </c:cat>
          <c:val>
            <c:numRef>
              <c:f>'Damage Curve'!$C$3:$N$3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  <c:pt idx="4">
                  <c:v>0.30000000000000004</c:v>
                </c:pt>
                <c:pt idx="5">
                  <c:v>0.4</c:v>
                </c:pt>
                <c:pt idx="6">
                  <c:v>0.5</c:v>
                </c:pt>
                <c:pt idx="7">
                  <c:v>0.6</c:v>
                </c:pt>
                <c:pt idx="8">
                  <c:v>0.7</c:v>
                </c:pt>
                <c:pt idx="9">
                  <c:v>0.79999999999999993</c:v>
                </c:pt>
                <c:pt idx="10">
                  <c:v>0.89999999999999991</c:v>
                </c:pt>
                <c:pt idx="11">
                  <c:v>0.99999999999999989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59712"/>
        <c:axId val="103861632"/>
      </c:lineChart>
      <c:dateAx>
        <c:axId val="103859712"/>
        <c:scaling>
          <c:orientation val="minMax"/>
          <c:max val="188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Wind Speed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3861632"/>
        <c:crosses val="autoZero"/>
        <c:auto val="0"/>
        <c:lblOffset val="100"/>
        <c:baseTimeUnit val="days"/>
        <c:majorUnit val="20"/>
        <c:majorTimeUnit val="days"/>
      </c:dateAx>
      <c:valAx>
        <c:axId val="103861632"/>
        <c:scaling>
          <c:orientation val="minMax"/>
          <c:max val="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350" baseline="0"/>
                </a:pPr>
                <a:r>
                  <a:rPr lang="en-US" sz="1600" baseline="0"/>
                  <a:t>Damage to Value Ratio</a:t>
                </a:r>
              </a:p>
            </c:rich>
          </c:tx>
          <c:layout>
            <c:manualLayout>
              <c:xMode val="edge"/>
              <c:yMode val="edge"/>
              <c:x val="0"/>
              <c:y val="0.17722975600272189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crossAx val="103859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45721</xdr:colOff>
      <xdr:row>11</xdr:row>
      <xdr:rowOff>169300</xdr:rowOff>
    </xdr:from>
    <xdr:to>
      <xdr:col>8</xdr:col>
      <xdr:colOff>563881</xdr:colOff>
      <xdr:row>30</xdr:row>
      <xdr:rowOff>11083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321" y="2180980"/>
          <a:ext cx="4785360" cy="33165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311150</xdr:colOff>
      <xdr:row>37</xdr:row>
      <xdr:rowOff>106680</xdr:rowOff>
    </xdr:to>
    <xdr:pic>
      <xdr:nvPicPr>
        <xdr:cNvPr id="2" name="Picture 1" descr="C:\Users\Richard\Pictures\My Scans\Scan_Pic00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8640"/>
          <a:ext cx="5187950" cy="632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449580</xdr:colOff>
      <xdr:row>5</xdr:row>
      <xdr:rowOff>0</xdr:rowOff>
    </xdr:from>
    <xdr:to>
      <xdr:col>12</xdr:col>
      <xdr:colOff>243840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J16"/>
  <sheetViews>
    <sheetView showGridLines="0" tabSelected="1" workbookViewId="0">
      <selection activeCell="B17" sqref="B17"/>
    </sheetView>
  </sheetViews>
  <sheetFormatPr defaultRowHeight="14.4" x14ac:dyDescent="0.3"/>
  <cols>
    <col min="1" max="1" width="3" customWidth="1"/>
    <col min="2" max="2" width="14" customWidth="1"/>
    <col min="3" max="3" width="16.33203125" customWidth="1"/>
    <col min="4" max="4" width="11.88671875" style="2" customWidth="1"/>
    <col min="5" max="5" width="13.21875" style="58" customWidth="1"/>
    <col min="6" max="8" width="0" hidden="1" customWidth="1"/>
    <col min="9" max="9" width="13.88671875" customWidth="1"/>
    <col min="10" max="10" width="13" style="2" customWidth="1"/>
    <col min="11" max="11" width="2.21875" customWidth="1"/>
  </cols>
  <sheetData>
    <row r="1" spans="2:10" x14ac:dyDescent="0.3">
      <c r="B1" t="s">
        <v>96</v>
      </c>
    </row>
    <row r="2" spans="2:10" x14ac:dyDescent="0.3">
      <c r="B2" s="5" t="s">
        <v>92</v>
      </c>
      <c r="C2" s="5"/>
      <c r="D2" s="93"/>
      <c r="E2" s="94"/>
      <c r="F2" s="93"/>
      <c r="G2" s="93"/>
      <c r="H2" s="93"/>
      <c r="I2" s="93"/>
      <c r="J2" s="93"/>
    </row>
    <row r="3" spans="2:10" x14ac:dyDescent="0.3">
      <c r="B3" s="5" t="s">
        <v>33</v>
      </c>
      <c r="C3" s="5"/>
      <c r="D3" s="93"/>
      <c r="E3" s="94"/>
      <c r="F3" s="93"/>
      <c r="G3" s="93"/>
      <c r="H3" s="93"/>
      <c r="I3" s="93"/>
      <c r="J3" s="93"/>
    </row>
    <row r="4" spans="2:10" ht="15" thickBot="1" x14ac:dyDescent="0.35"/>
    <row r="5" spans="2:10" x14ac:dyDescent="0.3">
      <c r="B5" s="9" t="s">
        <v>29</v>
      </c>
      <c r="C5" s="8"/>
      <c r="E5"/>
      <c r="I5" s="61" t="s">
        <v>79</v>
      </c>
      <c r="J5" s="62" t="s">
        <v>78</v>
      </c>
    </row>
    <row r="6" spans="2:10" x14ac:dyDescent="0.3">
      <c r="B6" s="7" t="s">
        <v>30</v>
      </c>
      <c r="C6" s="7" t="s">
        <v>93</v>
      </c>
      <c r="D6" s="7" t="s">
        <v>34</v>
      </c>
      <c r="E6" s="7" t="s">
        <v>35</v>
      </c>
      <c r="F6" s="37">
        <v>0</v>
      </c>
      <c r="G6" s="37">
        <v>0</v>
      </c>
      <c r="H6">
        <v>0</v>
      </c>
      <c r="I6" s="59" t="s">
        <v>83</v>
      </c>
      <c r="J6" s="63" t="s">
        <v>30</v>
      </c>
    </row>
    <row r="7" spans="2:10" x14ac:dyDescent="0.3">
      <c r="B7" s="39">
        <v>0</v>
      </c>
      <c r="C7" s="30">
        <f>POISSON(B7,3,FALSE)</f>
        <v>4.9787068367863944E-2</v>
      </c>
      <c r="D7" s="60">
        <f>ROUND(C7,2)</f>
        <v>0.05</v>
      </c>
      <c r="E7" s="2" t="s">
        <v>85</v>
      </c>
      <c r="F7" s="37">
        <f>C7</f>
        <v>4.9787068367863944E-2</v>
      </c>
      <c r="G7" s="36">
        <f>F7</f>
        <v>4.9787068367863944E-2</v>
      </c>
      <c r="H7">
        <v>1</v>
      </c>
      <c r="I7" s="58" t="str">
        <f>"0 - "&amp;D7*100&amp;"%"</f>
        <v>0 - 5%</v>
      </c>
      <c r="J7" s="64">
        <f>B7</f>
        <v>0</v>
      </c>
    </row>
    <row r="8" spans="2:10" x14ac:dyDescent="0.3">
      <c r="B8" s="32">
        <v>1</v>
      </c>
      <c r="C8" s="30">
        <f>POISSON(B8,3,FALSE)</f>
        <v>0.14936120510359185</v>
      </c>
      <c r="D8" s="60">
        <f>ROUND(SUM(C$7:C8),2)</f>
        <v>0.2</v>
      </c>
      <c r="E8" s="2" t="s">
        <v>86</v>
      </c>
      <c r="F8" s="36">
        <f>F7+C8</f>
        <v>0.19914827347145581</v>
      </c>
      <c r="G8" s="36">
        <f t="shared" ref="G8:G14" si="0">F8</f>
        <v>0.19914827347145581</v>
      </c>
      <c r="H8">
        <f>H7+1</f>
        <v>2</v>
      </c>
      <c r="I8" s="58" t="str">
        <f t="shared" ref="I8:I13" si="1">D7*100&amp;" - "&amp;D8*100&amp;"%"</f>
        <v>5 - 20%</v>
      </c>
      <c r="J8" s="64">
        <f t="shared" ref="J8:J13" si="2">B8</f>
        <v>1</v>
      </c>
    </row>
    <row r="9" spans="2:10" x14ac:dyDescent="0.3">
      <c r="B9" s="2">
        <v>2</v>
      </c>
      <c r="C9" s="30">
        <f t="shared" ref="C9:C13" si="3">POISSON(B9,3,FALSE)</f>
        <v>0.22404180765538775</v>
      </c>
      <c r="D9" s="60">
        <f>ROUND(SUM(C$7:C9),2)</f>
        <v>0.42</v>
      </c>
      <c r="E9" s="2" t="s">
        <v>87</v>
      </c>
      <c r="F9" s="36">
        <f>F8+C9</f>
        <v>0.42319008112684353</v>
      </c>
      <c r="G9" s="36">
        <f t="shared" si="0"/>
        <v>0.42319008112684353</v>
      </c>
      <c r="H9">
        <f t="shared" ref="H9:H14" si="4">H8+1</f>
        <v>3</v>
      </c>
      <c r="I9" s="58" t="str">
        <f t="shared" si="1"/>
        <v>20 - 42%</v>
      </c>
      <c r="J9" s="64">
        <f t="shared" si="2"/>
        <v>2</v>
      </c>
    </row>
    <row r="10" spans="2:10" x14ac:dyDescent="0.3">
      <c r="B10" s="2">
        <v>3</v>
      </c>
      <c r="C10" s="30">
        <f t="shared" si="3"/>
        <v>0.22404180765538778</v>
      </c>
      <c r="D10" s="60">
        <f>ROUND(SUM(C$7:C10),2)</f>
        <v>0.65</v>
      </c>
      <c r="E10" s="2" t="s">
        <v>88</v>
      </c>
      <c r="F10" s="36">
        <f t="shared" ref="F10:F13" si="5">F9+C10</f>
        <v>0.64723188878223126</v>
      </c>
      <c r="G10" s="36">
        <f t="shared" si="0"/>
        <v>0.64723188878223126</v>
      </c>
      <c r="H10">
        <f t="shared" si="4"/>
        <v>4</v>
      </c>
      <c r="I10" s="58" t="str">
        <f t="shared" si="1"/>
        <v>42 - 65%</v>
      </c>
      <c r="J10" s="64">
        <f t="shared" si="2"/>
        <v>3</v>
      </c>
    </row>
    <row r="11" spans="2:10" x14ac:dyDescent="0.3">
      <c r="B11" s="2">
        <v>4</v>
      </c>
      <c r="C11" s="30">
        <f t="shared" si="3"/>
        <v>0.16803135574154085</v>
      </c>
      <c r="D11" s="60">
        <f>ROUND(SUM(C$7:C11),2)</f>
        <v>0.82</v>
      </c>
      <c r="E11" s="32" t="s">
        <v>89</v>
      </c>
      <c r="F11" s="95">
        <f t="shared" si="5"/>
        <v>0.81526324452377208</v>
      </c>
      <c r="G11" s="95">
        <f t="shared" si="0"/>
        <v>0.81526324452377208</v>
      </c>
      <c r="H11" s="33">
        <f t="shared" si="4"/>
        <v>5</v>
      </c>
      <c r="I11" s="96" t="str">
        <f t="shared" si="1"/>
        <v>65 - 82%</v>
      </c>
      <c r="J11" s="97">
        <f t="shared" si="2"/>
        <v>4</v>
      </c>
    </row>
    <row r="12" spans="2:10" x14ac:dyDescent="0.3">
      <c r="B12" s="2">
        <v>5</v>
      </c>
      <c r="C12" s="30">
        <f t="shared" si="3"/>
        <v>0.10081881344492449</v>
      </c>
      <c r="D12" s="60">
        <f>ROUND(SUM(C$7:C12),2)</f>
        <v>0.92</v>
      </c>
      <c r="E12" s="2" t="s">
        <v>90</v>
      </c>
      <c r="F12" s="36">
        <f t="shared" si="5"/>
        <v>0.91608205796869657</v>
      </c>
      <c r="G12" s="36">
        <f t="shared" si="0"/>
        <v>0.91608205796869657</v>
      </c>
      <c r="H12">
        <f t="shared" si="4"/>
        <v>6</v>
      </c>
      <c r="I12" s="58" t="str">
        <f t="shared" si="1"/>
        <v>82 - 92%</v>
      </c>
      <c r="J12" s="64">
        <f t="shared" si="2"/>
        <v>5</v>
      </c>
    </row>
    <row r="13" spans="2:10" ht="15" thickBot="1" x14ac:dyDescent="0.35">
      <c r="B13" s="2">
        <v>6</v>
      </c>
      <c r="C13" s="30">
        <f t="shared" si="3"/>
        <v>5.0409406722462261E-2</v>
      </c>
      <c r="D13" s="60">
        <f>ROUND(SUM(C$7:C13),2)</f>
        <v>0.97</v>
      </c>
      <c r="E13" s="2" t="s">
        <v>91</v>
      </c>
      <c r="F13" s="36">
        <f t="shared" si="5"/>
        <v>0.96649146469115887</v>
      </c>
      <c r="G13" s="36">
        <f t="shared" si="0"/>
        <v>0.96649146469115887</v>
      </c>
      <c r="H13">
        <f t="shared" si="4"/>
        <v>7</v>
      </c>
      <c r="I13" s="58" t="str">
        <f t="shared" si="1"/>
        <v>92 - 97%</v>
      </c>
      <c r="J13" s="65">
        <f t="shared" si="2"/>
        <v>6</v>
      </c>
    </row>
    <row r="14" spans="2:10" x14ac:dyDescent="0.3">
      <c r="F14" s="36">
        <v>1</v>
      </c>
      <c r="G14" s="36">
        <f t="shared" si="0"/>
        <v>1</v>
      </c>
      <c r="H14">
        <f t="shared" si="4"/>
        <v>8</v>
      </c>
    </row>
    <row r="15" spans="2:10" x14ac:dyDescent="0.3">
      <c r="B15" t="s">
        <v>94</v>
      </c>
    </row>
    <row r="16" spans="2:10" x14ac:dyDescent="0.3">
      <c r="E16" s="98" t="s">
        <v>95</v>
      </c>
      <c r="F16" s="99"/>
      <c r="G16" s="99"/>
      <c r="H16" s="99"/>
      <c r="I16" s="100">
        <f ca="1">RAND()</f>
        <v>5.4023614498512007E-2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G22"/>
  <sheetViews>
    <sheetView showGridLines="0" topLeftCell="A4" zoomScaleNormal="100" workbookViewId="0">
      <selection activeCell="J9" sqref="J9"/>
    </sheetView>
  </sheetViews>
  <sheetFormatPr defaultRowHeight="14.4" x14ac:dyDescent="0.3"/>
  <cols>
    <col min="2" max="2" width="11.33203125" style="86" customWidth="1"/>
    <col min="4" max="5" width="15.33203125" style="2" customWidth="1"/>
    <col min="6" max="6" width="18.6640625" style="1" customWidth="1"/>
    <col min="7" max="7" width="13.77734375" customWidth="1"/>
  </cols>
  <sheetData>
    <row r="4" spans="2:7" x14ac:dyDescent="0.3">
      <c r="C4" s="5" t="s">
        <v>25</v>
      </c>
      <c r="D4" s="5"/>
      <c r="E4" s="5"/>
      <c r="F4" s="6"/>
    </row>
    <row r="5" spans="2:7" x14ac:dyDescent="0.3">
      <c r="C5" s="5" t="s">
        <v>13</v>
      </c>
      <c r="D5" s="3"/>
      <c r="E5" s="3"/>
      <c r="F5" s="4"/>
    </row>
    <row r="7" spans="2:7" x14ac:dyDescent="0.3">
      <c r="B7" s="87" t="s">
        <v>84</v>
      </c>
      <c r="C7" s="8"/>
      <c r="D7" s="9" t="s">
        <v>0</v>
      </c>
      <c r="E7" s="9"/>
      <c r="F7" s="10" t="s">
        <v>0</v>
      </c>
      <c r="G7" s="9" t="s">
        <v>14</v>
      </c>
    </row>
    <row r="8" spans="2:7" x14ac:dyDescent="0.3">
      <c r="B8" s="88" t="s">
        <v>19</v>
      </c>
      <c r="C8" s="7" t="s">
        <v>2</v>
      </c>
      <c r="D8" s="7" t="s">
        <v>1</v>
      </c>
      <c r="E8" s="7" t="s">
        <v>5</v>
      </c>
      <c r="F8" s="11" t="s">
        <v>3</v>
      </c>
      <c r="G8" s="7" t="s">
        <v>3</v>
      </c>
    </row>
    <row r="9" spans="2:7" x14ac:dyDescent="0.3">
      <c r="B9" s="89">
        <v>1E-4</v>
      </c>
      <c r="C9" s="12">
        <v>7779</v>
      </c>
      <c r="D9" s="12">
        <v>16970</v>
      </c>
      <c r="E9" s="2" t="s">
        <v>7</v>
      </c>
      <c r="F9" s="15">
        <f>Exhibit!D16</f>
        <v>100120</v>
      </c>
      <c r="G9" s="15">
        <f>Exhibit!E16</f>
        <v>80120</v>
      </c>
    </row>
    <row r="10" spans="2:7" x14ac:dyDescent="0.3">
      <c r="B10" s="86">
        <f>B9+0.0001</f>
        <v>2.0000000000000001E-4</v>
      </c>
      <c r="C10" s="12">
        <v>3851</v>
      </c>
      <c r="D10" s="12">
        <v>17065</v>
      </c>
      <c r="E10" s="2" t="s">
        <v>8</v>
      </c>
      <c r="F10" s="1">
        <v>99500</v>
      </c>
      <c r="G10" s="13">
        <f t="shared" ref="G10:G16" si="0">F10-20000</f>
        <v>79500</v>
      </c>
    </row>
    <row r="11" spans="2:7" x14ac:dyDescent="0.3">
      <c r="B11" s="86">
        <f>B10+0.0001</f>
        <v>3.0000000000000003E-4</v>
      </c>
      <c r="C11" s="12">
        <v>5447</v>
      </c>
      <c r="D11" s="12">
        <v>40855</v>
      </c>
      <c r="E11" s="2" t="s">
        <v>9</v>
      </c>
      <c r="F11" s="1">
        <v>98000</v>
      </c>
      <c r="G11" s="13">
        <f t="shared" si="0"/>
        <v>78000</v>
      </c>
    </row>
    <row r="12" spans="2:7" x14ac:dyDescent="0.3">
      <c r="B12" s="90" t="s">
        <v>15</v>
      </c>
      <c r="C12" s="14"/>
      <c r="D12" s="14"/>
      <c r="E12" s="14"/>
      <c r="F12" s="14"/>
      <c r="G12" s="14"/>
    </row>
    <row r="13" spans="2:7" x14ac:dyDescent="0.3">
      <c r="B13" s="90" t="s">
        <v>15</v>
      </c>
      <c r="C13" s="14"/>
      <c r="D13" s="14"/>
      <c r="E13" s="14"/>
      <c r="F13" s="14"/>
      <c r="G13" s="14"/>
    </row>
    <row r="14" spans="2:7" x14ac:dyDescent="0.3">
      <c r="B14" s="86">
        <v>8.9999999999999998E-4</v>
      </c>
      <c r="C14" s="12">
        <v>3354</v>
      </c>
      <c r="D14" s="12">
        <v>35241</v>
      </c>
      <c r="E14" s="2" t="s">
        <v>6</v>
      </c>
      <c r="F14" s="1">
        <v>76443</v>
      </c>
      <c r="G14" s="13">
        <f t="shared" si="0"/>
        <v>56443</v>
      </c>
    </row>
    <row r="15" spans="2:7" x14ac:dyDescent="0.3">
      <c r="B15" s="89">
        <f>B14+0.0001</f>
        <v>1E-3</v>
      </c>
      <c r="C15" s="12">
        <v>1418</v>
      </c>
      <c r="D15" s="12">
        <v>8130</v>
      </c>
      <c r="E15" s="2" t="s">
        <v>6</v>
      </c>
      <c r="F15" s="15">
        <f>Exhibit!D15</f>
        <v>75150</v>
      </c>
      <c r="G15" s="15">
        <f>Exhibit!E15</f>
        <v>55150</v>
      </c>
    </row>
    <row r="16" spans="2:7" x14ac:dyDescent="0.3">
      <c r="B16" s="86">
        <f>B15+0.0001</f>
        <v>1.1000000000000001E-3</v>
      </c>
      <c r="C16" s="12">
        <v>9004</v>
      </c>
      <c r="D16" s="12">
        <v>34930</v>
      </c>
      <c r="E16" s="2" t="s">
        <v>10</v>
      </c>
      <c r="F16" s="1">
        <v>74300</v>
      </c>
      <c r="G16" s="13">
        <f t="shared" si="0"/>
        <v>54300</v>
      </c>
    </row>
    <row r="17" spans="2:7" x14ac:dyDescent="0.3">
      <c r="B17" s="90" t="s">
        <v>15</v>
      </c>
      <c r="C17" s="12"/>
      <c r="D17" s="12"/>
      <c r="G17" s="13"/>
    </row>
    <row r="18" spans="2:7" x14ac:dyDescent="0.3">
      <c r="B18" s="90" t="s">
        <v>15</v>
      </c>
      <c r="C18" s="12"/>
      <c r="D18" s="12"/>
      <c r="G18" s="13"/>
    </row>
    <row r="19" spans="2:7" x14ac:dyDescent="0.3">
      <c r="B19" s="86">
        <v>9.9000000000000008E-3</v>
      </c>
      <c r="C19" s="12">
        <v>621</v>
      </c>
      <c r="D19" s="12">
        <v>1617</v>
      </c>
      <c r="E19" s="2" t="s">
        <v>11</v>
      </c>
      <c r="F19" s="1">
        <v>40253</v>
      </c>
      <c r="G19" s="13">
        <f>F19-F20+G20</f>
        <v>37752</v>
      </c>
    </row>
    <row r="20" spans="2:7" x14ac:dyDescent="0.3">
      <c r="B20" s="89">
        <f>B19+0.0001</f>
        <v>0.01</v>
      </c>
      <c r="C20" s="12">
        <v>8782</v>
      </c>
      <c r="D20" s="12">
        <v>13220</v>
      </c>
      <c r="E20" s="2" t="s">
        <v>12</v>
      </c>
      <c r="F20" s="15">
        <f>Exhibit!D12</f>
        <v>40100</v>
      </c>
      <c r="G20" s="15">
        <f>Exhibit!E12</f>
        <v>37599</v>
      </c>
    </row>
    <row r="21" spans="2:7" x14ac:dyDescent="0.3">
      <c r="B21" s="86">
        <f>B20+0.0001</f>
        <v>1.01E-2</v>
      </c>
      <c r="C21" s="12">
        <v>4560</v>
      </c>
      <c r="D21" s="12">
        <v>1172</v>
      </c>
      <c r="E21" s="2" t="s">
        <v>6</v>
      </c>
      <c r="F21" s="1">
        <v>39980</v>
      </c>
      <c r="G21" s="13">
        <f>G20-F20+F21</f>
        <v>37479</v>
      </c>
    </row>
    <row r="22" spans="2:7" x14ac:dyDescent="0.3">
      <c r="C22" s="12"/>
      <c r="D22" s="12"/>
    </row>
  </sheetData>
  <pageMargins left="0.7" right="0.7" top="0.75" bottom="0.75" header="0.3" footer="0.3"/>
  <pageSetup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0"/>
  <sheetViews>
    <sheetView showGridLines="0" workbookViewId="0">
      <selection activeCell="A17" sqref="A17"/>
    </sheetView>
  </sheetViews>
  <sheetFormatPr defaultColWidth="13.6640625" defaultRowHeight="13.2" x14ac:dyDescent="0.25"/>
  <cols>
    <col min="1" max="2" width="13.6640625" style="18"/>
    <col min="3" max="3" width="16.21875" style="18" customWidth="1"/>
    <col min="4" max="4" width="17.33203125" style="18" customWidth="1"/>
    <col min="5" max="258" width="13.6640625" style="18"/>
    <col min="259" max="259" width="16.21875" style="18" customWidth="1"/>
    <col min="260" max="260" width="17.33203125" style="18" customWidth="1"/>
    <col min="261" max="514" width="13.6640625" style="18"/>
    <col min="515" max="515" width="16.21875" style="18" customWidth="1"/>
    <col min="516" max="516" width="17.33203125" style="18" customWidth="1"/>
    <col min="517" max="770" width="13.6640625" style="18"/>
    <col min="771" max="771" width="16.21875" style="18" customWidth="1"/>
    <col min="772" max="772" width="17.33203125" style="18" customWidth="1"/>
    <col min="773" max="1026" width="13.6640625" style="18"/>
    <col min="1027" max="1027" width="16.21875" style="18" customWidth="1"/>
    <col min="1028" max="1028" width="17.33203125" style="18" customWidth="1"/>
    <col min="1029" max="1282" width="13.6640625" style="18"/>
    <col min="1283" max="1283" width="16.21875" style="18" customWidth="1"/>
    <col min="1284" max="1284" width="17.33203125" style="18" customWidth="1"/>
    <col min="1285" max="1538" width="13.6640625" style="18"/>
    <col min="1539" max="1539" width="16.21875" style="18" customWidth="1"/>
    <col min="1540" max="1540" width="17.33203125" style="18" customWidth="1"/>
    <col min="1541" max="1794" width="13.6640625" style="18"/>
    <col min="1795" max="1795" width="16.21875" style="18" customWidth="1"/>
    <col min="1796" max="1796" width="17.33203125" style="18" customWidth="1"/>
    <col min="1797" max="2050" width="13.6640625" style="18"/>
    <col min="2051" max="2051" width="16.21875" style="18" customWidth="1"/>
    <col min="2052" max="2052" width="17.33203125" style="18" customWidth="1"/>
    <col min="2053" max="2306" width="13.6640625" style="18"/>
    <col min="2307" max="2307" width="16.21875" style="18" customWidth="1"/>
    <col min="2308" max="2308" width="17.33203125" style="18" customWidth="1"/>
    <col min="2309" max="2562" width="13.6640625" style="18"/>
    <col min="2563" max="2563" width="16.21875" style="18" customWidth="1"/>
    <col min="2564" max="2564" width="17.33203125" style="18" customWidth="1"/>
    <col min="2565" max="2818" width="13.6640625" style="18"/>
    <col min="2819" max="2819" width="16.21875" style="18" customWidth="1"/>
    <col min="2820" max="2820" width="17.33203125" style="18" customWidth="1"/>
    <col min="2821" max="3074" width="13.6640625" style="18"/>
    <col min="3075" max="3075" width="16.21875" style="18" customWidth="1"/>
    <col min="3076" max="3076" width="17.33203125" style="18" customWidth="1"/>
    <col min="3077" max="3330" width="13.6640625" style="18"/>
    <col min="3331" max="3331" width="16.21875" style="18" customWidth="1"/>
    <col min="3332" max="3332" width="17.33203125" style="18" customWidth="1"/>
    <col min="3333" max="3586" width="13.6640625" style="18"/>
    <col min="3587" max="3587" width="16.21875" style="18" customWidth="1"/>
    <col min="3588" max="3588" width="17.33203125" style="18" customWidth="1"/>
    <col min="3589" max="3842" width="13.6640625" style="18"/>
    <col min="3843" max="3843" width="16.21875" style="18" customWidth="1"/>
    <col min="3844" max="3844" width="17.33203125" style="18" customWidth="1"/>
    <col min="3845" max="4098" width="13.6640625" style="18"/>
    <col min="4099" max="4099" width="16.21875" style="18" customWidth="1"/>
    <col min="4100" max="4100" width="17.33203125" style="18" customWidth="1"/>
    <col min="4101" max="4354" width="13.6640625" style="18"/>
    <col min="4355" max="4355" width="16.21875" style="18" customWidth="1"/>
    <col min="4356" max="4356" width="17.33203125" style="18" customWidth="1"/>
    <col min="4357" max="4610" width="13.6640625" style="18"/>
    <col min="4611" max="4611" width="16.21875" style="18" customWidth="1"/>
    <col min="4612" max="4612" width="17.33203125" style="18" customWidth="1"/>
    <col min="4613" max="4866" width="13.6640625" style="18"/>
    <col min="4867" max="4867" width="16.21875" style="18" customWidth="1"/>
    <col min="4868" max="4868" width="17.33203125" style="18" customWidth="1"/>
    <col min="4869" max="5122" width="13.6640625" style="18"/>
    <col min="5123" max="5123" width="16.21875" style="18" customWidth="1"/>
    <col min="5124" max="5124" width="17.33203125" style="18" customWidth="1"/>
    <col min="5125" max="5378" width="13.6640625" style="18"/>
    <col min="5379" max="5379" width="16.21875" style="18" customWidth="1"/>
    <col min="5380" max="5380" width="17.33203125" style="18" customWidth="1"/>
    <col min="5381" max="5634" width="13.6640625" style="18"/>
    <col min="5635" max="5635" width="16.21875" style="18" customWidth="1"/>
    <col min="5636" max="5636" width="17.33203125" style="18" customWidth="1"/>
    <col min="5637" max="5890" width="13.6640625" style="18"/>
    <col min="5891" max="5891" width="16.21875" style="18" customWidth="1"/>
    <col min="5892" max="5892" width="17.33203125" style="18" customWidth="1"/>
    <col min="5893" max="6146" width="13.6640625" style="18"/>
    <col min="6147" max="6147" width="16.21875" style="18" customWidth="1"/>
    <col min="6148" max="6148" width="17.33203125" style="18" customWidth="1"/>
    <col min="6149" max="6402" width="13.6640625" style="18"/>
    <col min="6403" max="6403" width="16.21875" style="18" customWidth="1"/>
    <col min="6404" max="6404" width="17.33203125" style="18" customWidth="1"/>
    <col min="6405" max="6658" width="13.6640625" style="18"/>
    <col min="6659" max="6659" width="16.21875" style="18" customWidth="1"/>
    <col min="6660" max="6660" width="17.33203125" style="18" customWidth="1"/>
    <col min="6661" max="6914" width="13.6640625" style="18"/>
    <col min="6915" max="6915" width="16.21875" style="18" customWidth="1"/>
    <col min="6916" max="6916" width="17.33203125" style="18" customWidth="1"/>
    <col min="6917" max="7170" width="13.6640625" style="18"/>
    <col min="7171" max="7171" width="16.21875" style="18" customWidth="1"/>
    <col min="7172" max="7172" width="17.33203125" style="18" customWidth="1"/>
    <col min="7173" max="7426" width="13.6640625" style="18"/>
    <col min="7427" max="7427" width="16.21875" style="18" customWidth="1"/>
    <col min="7428" max="7428" width="17.33203125" style="18" customWidth="1"/>
    <col min="7429" max="7682" width="13.6640625" style="18"/>
    <col min="7683" max="7683" width="16.21875" style="18" customWidth="1"/>
    <col min="7684" max="7684" width="17.33203125" style="18" customWidth="1"/>
    <col min="7685" max="7938" width="13.6640625" style="18"/>
    <col min="7939" max="7939" width="16.21875" style="18" customWidth="1"/>
    <col min="7940" max="7940" width="17.33203125" style="18" customWidth="1"/>
    <col min="7941" max="8194" width="13.6640625" style="18"/>
    <col min="8195" max="8195" width="16.21875" style="18" customWidth="1"/>
    <col min="8196" max="8196" width="17.33203125" style="18" customWidth="1"/>
    <col min="8197" max="8450" width="13.6640625" style="18"/>
    <col min="8451" max="8451" width="16.21875" style="18" customWidth="1"/>
    <col min="8452" max="8452" width="17.33203125" style="18" customWidth="1"/>
    <col min="8453" max="8706" width="13.6640625" style="18"/>
    <col min="8707" max="8707" width="16.21875" style="18" customWidth="1"/>
    <col min="8708" max="8708" width="17.33203125" style="18" customWidth="1"/>
    <col min="8709" max="8962" width="13.6640625" style="18"/>
    <col min="8963" max="8963" width="16.21875" style="18" customWidth="1"/>
    <col min="8964" max="8964" width="17.33203125" style="18" customWidth="1"/>
    <col min="8965" max="9218" width="13.6640625" style="18"/>
    <col min="9219" max="9219" width="16.21875" style="18" customWidth="1"/>
    <col min="9220" max="9220" width="17.33203125" style="18" customWidth="1"/>
    <col min="9221" max="9474" width="13.6640625" style="18"/>
    <col min="9475" max="9475" width="16.21875" style="18" customWidth="1"/>
    <col min="9476" max="9476" width="17.33203125" style="18" customWidth="1"/>
    <col min="9477" max="9730" width="13.6640625" style="18"/>
    <col min="9731" max="9731" width="16.21875" style="18" customWidth="1"/>
    <col min="9732" max="9732" width="17.33203125" style="18" customWidth="1"/>
    <col min="9733" max="9986" width="13.6640625" style="18"/>
    <col min="9987" max="9987" width="16.21875" style="18" customWidth="1"/>
    <col min="9988" max="9988" width="17.33203125" style="18" customWidth="1"/>
    <col min="9989" max="10242" width="13.6640625" style="18"/>
    <col min="10243" max="10243" width="16.21875" style="18" customWidth="1"/>
    <col min="10244" max="10244" width="17.33203125" style="18" customWidth="1"/>
    <col min="10245" max="10498" width="13.6640625" style="18"/>
    <col min="10499" max="10499" width="16.21875" style="18" customWidth="1"/>
    <col min="10500" max="10500" width="17.33203125" style="18" customWidth="1"/>
    <col min="10501" max="10754" width="13.6640625" style="18"/>
    <col min="10755" max="10755" width="16.21875" style="18" customWidth="1"/>
    <col min="10756" max="10756" width="17.33203125" style="18" customWidth="1"/>
    <col min="10757" max="11010" width="13.6640625" style="18"/>
    <col min="11011" max="11011" width="16.21875" style="18" customWidth="1"/>
    <col min="11012" max="11012" width="17.33203125" style="18" customWidth="1"/>
    <col min="11013" max="11266" width="13.6640625" style="18"/>
    <col min="11267" max="11267" width="16.21875" style="18" customWidth="1"/>
    <col min="11268" max="11268" width="17.33203125" style="18" customWidth="1"/>
    <col min="11269" max="11522" width="13.6640625" style="18"/>
    <col min="11523" max="11523" width="16.21875" style="18" customWidth="1"/>
    <col min="11524" max="11524" width="17.33203125" style="18" customWidth="1"/>
    <col min="11525" max="11778" width="13.6640625" style="18"/>
    <col min="11779" max="11779" width="16.21875" style="18" customWidth="1"/>
    <col min="11780" max="11780" width="17.33203125" style="18" customWidth="1"/>
    <col min="11781" max="12034" width="13.6640625" style="18"/>
    <col min="12035" max="12035" width="16.21875" style="18" customWidth="1"/>
    <col min="12036" max="12036" width="17.33203125" style="18" customWidth="1"/>
    <col min="12037" max="12290" width="13.6640625" style="18"/>
    <col min="12291" max="12291" width="16.21875" style="18" customWidth="1"/>
    <col min="12292" max="12292" width="17.33203125" style="18" customWidth="1"/>
    <col min="12293" max="12546" width="13.6640625" style="18"/>
    <col min="12547" max="12547" width="16.21875" style="18" customWidth="1"/>
    <col min="12548" max="12548" width="17.33203125" style="18" customWidth="1"/>
    <col min="12549" max="12802" width="13.6640625" style="18"/>
    <col min="12803" max="12803" width="16.21875" style="18" customWidth="1"/>
    <col min="12804" max="12804" width="17.33203125" style="18" customWidth="1"/>
    <col min="12805" max="13058" width="13.6640625" style="18"/>
    <col min="13059" max="13059" width="16.21875" style="18" customWidth="1"/>
    <col min="13060" max="13060" width="17.33203125" style="18" customWidth="1"/>
    <col min="13061" max="13314" width="13.6640625" style="18"/>
    <col min="13315" max="13315" width="16.21875" style="18" customWidth="1"/>
    <col min="13316" max="13316" width="17.33203125" style="18" customWidth="1"/>
    <col min="13317" max="13570" width="13.6640625" style="18"/>
    <col min="13571" max="13571" width="16.21875" style="18" customWidth="1"/>
    <col min="13572" max="13572" width="17.33203125" style="18" customWidth="1"/>
    <col min="13573" max="13826" width="13.6640625" style="18"/>
    <col min="13827" max="13827" width="16.21875" style="18" customWidth="1"/>
    <col min="13828" max="13828" width="17.33203125" style="18" customWidth="1"/>
    <col min="13829" max="14082" width="13.6640625" style="18"/>
    <col min="14083" max="14083" width="16.21875" style="18" customWidth="1"/>
    <col min="14084" max="14084" width="17.33203125" style="18" customWidth="1"/>
    <col min="14085" max="14338" width="13.6640625" style="18"/>
    <col min="14339" max="14339" width="16.21875" style="18" customWidth="1"/>
    <col min="14340" max="14340" width="17.33203125" style="18" customWidth="1"/>
    <col min="14341" max="14594" width="13.6640625" style="18"/>
    <col min="14595" max="14595" width="16.21875" style="18" customWidth="1"/>
    <col min="14596" max="14596" width="17.33203125" style="18" customWidth="1"/>
    <col min="14597" max="14850" width="13.6640625" style="18"/>
    <col min="14851" max="14851" width="16.21875" style="18" customWidth="1"/>
    <col min="14852" max="14852" width="17.33203125" style="18" customWidth="1"/>
    <col min="14853" max="15106" width="13.6640625" style="18"/>
    <col min="15107" max="15107" width="16.21875" style="18" customWidth="1"/>
    <col min="15108" max="15108" width="17.33203125" style="18" customWidth="1"/>
    <col min="15109" max="15362" width="13.6640625" style="18"/>
    <col min="15363" max="15363" width="16.21875" style="18" customWidth="1"/>
    <col min="15364" max="15364" width="17.33203125" style="18" customWidth="1"/>
    <col min="15365" max="15618" width="13.6640625" style="18"/>
    <col min="15619" max="15619" width="16.21875" style="18" customWidth="1"/>
    <col min="15620" max="15620" width="17.33203125" style="18" customWidth="1"/>
    <col min="15621" max="15874" width="13.6640625" style="18"/>
    <col min="15875" max="15875" width="16.21875" style="18" customWidth="1"/>
    <col min="15876" max="15876" width="17.33203125" style="18" customWidth="1"/>
    <col min="15877" max="16130" width="13.6640625" style="18"/>
    <col min="16131" max="16131" width="16.21875" style="18" customWidth="1"/>
    <col min="16132" max="16132" width="17.33203125" style="18" customWidth="1"/>
    <col min="16133" max="16384" width="13.6640625" style="18"/>
  </cols>
  <sheetData>
    <row r="2" spans="2:5" ht="17.399999999999999" x14ac:dyDescent="0.3">
      <c r="B2" s="16" t="s">
        <v>16</v>
      </c>
      <c r="C2" s="16"/>
      <c r="D2" s="16"/>
      <c r="E2" s="17"/>
    </row>
    <row r="3" spans="2:5" ht="17.399999999999999" x14ac:dyDescent="0.3">
      <c r="B3" s="16" t="s">
        <v>13</v>
      </c>
      <c r="C3" s="16"/>
      <c r="D3" s="16"/>
      <c r="E3" s="17"/>
    </row>
    <row r="5" spans="2:5" x14ac:dyDescent="0.25">
      <c r="B5" s="19" t="s">
        <v>17</v>
      </c>
      <c r="C5" s="20"/>
      <c r="D5" s="20"/>
    </row>
    <row r="6" spans="2:5" x14ac:dyDescent="0.25">
      <c r="B6" s="21" t="s">
        <v>18</v>
      </c>
      <c r="C6" s="21" t="s">
        <v>19</v>
      </c>
      <c r="D6" s="21" t="s">
        <v>20</v>
      </c>
      <c r="E6" s="21" t="s">
        <v>21</v>
      </c>
    </row>
    <row r="8" spans="2:5" hidden="1" x14ac:dyDescent="0.25">
      <c r="B8" s="18">
        <v>10</v>
      </c>
      <c r="D8" s="18" t="s">
        <v>22</v>
      </c>
    </row>
    <row r="9" spans="2:5" hidden="1" x14ac:dyDescent="0.25">
      <c r="B9" s="18">
        <v>20</v>
      </c>
      <c r="D9" s="18" t="s">
        <v>22</v>
      </c>
    </row>
    <row r="10" spans="2:5" ht="14.4" x14ac:dyDescent="0.3">
      <c r="B10" s="22">
        <v>25</v>
      </c>
      <c r="C10" s="23">
        <f t="shared" ref="C10:C16" si="0">1/B10</f>
        <v>0.04</v>
      </c>
      <c r="D10" s="22">
        <v>18123</v>
      </c>
      <c r="E10" s="24">
        <v>17150</v>
      </c>
    </row>
    <row r="11" spans="2:5" ht="14.4" x14ac:dyDescent="0.3">
      <c r="B11" s="22">
        <v>50</v>
      </c>
      <c r="C11" s="23">
        <f t="shared" si="0"/>
        <v>0.02</v>
      </c>
      <c r="D11" s="22">
        <v>27453</v>
      </c>
      <c r="E11" s="24">
        <v>25123</v>
      </c>
    </row>
    <row r="12" spans="2:5" ht="14.4" x14ac:dyDescent="0.3">
      <c r="B12" s="22">
        <v>100</v>
      </c>
      <c r="C12" s="23">
        <f t="shared" si="0"/>
        <v>0.01</v>
      </c>
      <c r="D12" s="22">
        <v>40100</v>
      </c>
      <c r="E12" s="24">
        <v>37599</v>
      </c>
    </row>
    <row r="13" spans="2:5" ht="14.4" x14ac:dyDescent="0.3">
      <c r="B13" s="22">
        <v>250</v>
      </c>
      <c r="C13" s="23">
        <f t="shared" si="0"/>
        <v>4.0000000000000001E-3</v>
      </c>
      <c r="D13" s="22">
        <v>51050</v>
      </c>
      <c r="E13" s="24">
        <f>45000+(D13-45000)*0.1</f>
        <v>45605</v>
      </c>
    </row>
    <row r="14" spans="2:5" ht="14.4" x14ac:dyDescent="0.3">
      <c r="B14" s="22">
        <v>500</v>
      </c>
      <c r="C14" s="23">
        <f t="shared" si="0"/>
        <v>2E-3</v>
      </c>
      <c r="D14" s="22">
        <v>64999</v>
      </c>
      <c r="E14" s="24">
        <f t="shared" ref="E14" si="1">45000+(D14-45000)*0.1</f>
        <v>46999.9</v>
      </c>
    </row>
    <row r="15" spans="2:5" ht="14.4" x14ac:dyDescent="0.3">
      <c r="B15" s="22">
        <v>1000</v>
      </c>
      <c r="C15" s="23">
        <f t="shared" si="0"/>
        <v>1E-3</v>
      </c>
      <c r="D15" s="22">
        <v>75150</v>
      </c>
      <c r="E15" s="24">
        <f>D15-20000</f>
        <v>55150</v>
      </c>
    </row>
    <row r="16" spans="2:5" ht="14.4" x14ac:dyDescent="0.3">
      <c r="B16" s="22">
        <v>10000</v>
      </c>
      <c r="C16" s="23">
        <f t="shared" si="0"/>
        <v>1E-4</v>
      </c>
      <c r="D16" s="22">
        <v>100120</v>
      </c>
      <c r="E16" s="24">
        <f>D16-20000</f>
        <v>80120</v>
      </c>
    </row>
    <row r="17" spans="2:5" ht="14.4" x14ac:dyDescent="0.3">
      <c r="B17" s="22"/>
      <c r="C17" s="23"/>
      <c r="D17" s="22"/>
      <c r="E17" s="24"/>
    </row>
    <row r="18" spans="2:5" ht="14.4" x14ac:dyDescent="0.3">
      <c r="B18" s="25" t="s">
        <v>23</v>
      </c>
      <c r="C18" s="26"/>
      <c r="D18" s="27">
        <v>3000</v>
      </c>
    </row>
    <row r="19" spans="2:5" x14ac:dyDescent="0.25">
      <c r="B19" s="25"/>
      <c r="C19" s="26"/>
      <c r="D19" s="26"/>
    </row>
    <row r="20" spans="2:5" x14ac:dyDescent="0.25">
      <c r="B20" s="18" t="s">
        <v>24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24"/>
  <sheetViews>
    <sheetView showGridLines="0" topLeftCell="A4" workbookViewId="0">
      <selection activeCell="E19" sqref="E19"/>
    </sheetView>
  </sheetViews>
  <sheetFormatPr defaultRowHeight="14.4" x14ac:dyDescent="0.3"/>
  <cols>
    <col min="3" max="4" width="15.33203125" style="2" customWidth="1"/>
    <col min="5" max="6" width="17.5546875" style="2" customWidth="1"/>
    <col min="7" max="7" width="16.109375" style="1" customWidth="1"/>
    <col min="8" max="8" width="13.6640625" hidden="1" customWidth="1"/>
  </cols>
  <sheetData>
    <row r="4" spans="2:8" x14ac:dyDescent="0.3">
      <c r="B4" s="5" t="s">
        <v>4</v>
      </c>
      <c r="C4" s="5"/>
      <c r="D4" s="5"/>
      <c r="E4" s="5"/>
      <c r="F4" s="5"/>
      <c r="G4" s="6"/>
      <c r="H4" s="3"/>
    </row>
    <row r="5" spans="2:8" x14ac:dyDescent="0.3">
      <c r="B5" s="5" t="s">
        <v>28</v>
      </c>
      <c r="C5" s="3"/>
      <c r="D5" s="3"/>
      <c r="E5" s="3"/>
      <c r="F5" s="3"/>
      <c r="G5" s="4"/>
      <c r="H5" s="3"/>
    </row>
    <row r="6" spans="2:8" x14ac:dyDescent="0.3">
      <c r="B6" s="5"/>
      <c r="C6" s="3"/>
      <c r="D6" s="3"/>
      <c r="E6" s="3"/>
      <c r="F6" s="3"/>
      <c r="G6" s="4"/>
      <c r="H6" s="3"/>
    </row>
    <row r="8" spans="2:8" x14ac:dyDescent="0.3">
      <c r="B8" s="8"/>
      <c r="C8" s="9"/>
      <c r="D8" s="9"/>
      <c r="E8" s="9"/>
      <c r="F8" s="10" t="s">
        <v>61</v>
      </c>
      <c r="G8" s="10" t="s">
        <v>52</v>
      </c>
      <c r="H8" s="9" t="s">
        <v>14</v>
      </c>
    </row>
    <row r="9" spans="2:8" x14ac:dyDescent="0.3">
      <c r="B9" s="7" t="s">
        <v>47</v>
      </c>
      <c r="C9" s="7" t="s">
        <v>48</v>
      </c>
      <c r="D9" s="7" t="s">
        <v>50</v>
      </c>
      <c r="E9" s="7" t="s">
        <v>37</v>
      </c>
      <c r="F9" s="11" t="s">
        <v>62</v>
      </c>
      <c r="G9" s="11" t="s">
        <v>53</v>
      </c>
      <c r="H9" s="7" t="s">
        <v>3</v>
      </c>
    </row>
    <row r="10" spans="2:8" x14ac:dyDescent="0.3">
      <c r="B10">
        <v>1000</v>
      </c>
      <c r="C10" s="2" t="s">
        <v>49</v>
      </c>
      <c r="D10" s="2" t="s">
        <v>51</v>
      </c>
      <c r="E10" s="2" t="s">
        <v>36</v>
      </c>
      <c r="F10" s="42">
        <v>100000</v>
      </c>
      <c r="G10" s="42">
        <v>100</v>
      </c>
      <c r="H10" s="13">
        <f>G10</f>
        <v>100</v>
      </c>
    </row>
    <row r="11" spans="2:8" x14ac:dyDescent="0.3">
      <c r="B11">
        <f>B10+1</f>
        <v>1001</v>
      </c>
      <c r="C11" s="2" t="s">
        <v>54</v>
      </c>
      <c r="D11" s="2" t="s">
        <v>55</v>
      </c>
      <c r="E11" s="2" t="s">
        <v>56</v>
      </c>
      <c r="F11" s="1">
        <v>15000000</v>
      </c>
      <c r="G11" s="1">
        <v>10000</v>
      </c>
      <c r="H11" s="13">
        <f t="shared" ref="H11:H19" si="0">G11</f>
        <v>10000</v>
      </c>
    </row>
    <row r="12" spans="2:8" x14ac:dyDescent="0.3">
      <c r="B12" s="14" t="s">
        <v>15</v>
      </c>
      <c r="C12" s="2" t="s">
        <v>15</v>
      </c>
      <c r="D12" s="2" t="s">
        <v>15</v>
      </c>
      <c r="E12" s="2" t="s">
        <v>15</v>
      </c>
      <c r="F12" s="14" t="s">
        <v>15</v>
      </c>
      <c r="G12" s="14" t="s">
        <v>15</v>
      </c>
      <c r="H12" s="14" t="s">
        <v>15</v>
      </c>
    </row>
    <row r="13" spans="2:8" x14ac:dyDescent="0.3">
      <c r="B13" s="14" t="s">
        <v>15</v>
      </c>
      <c r="C13" s="2" t="s">
        <v>15</v>
      </c>
      <c r="D13" s="2" t="s">
        <v>15</v>
      </c>
      <c r="E13" s="2" t="s">
        <v>15</v>
      </c>
      <c r="F13" s="14" t="s">
        <v>15</v>
      </c>
      <c r="G13" s="14" t="s">
        <v>15</v>
      </c>
      <c r="H13" s="14" t="s">
        <v>15</v>
      </c>
    </row>
    <row r="14" spans="2:8" x14ac:dyDescent="0.3">
      <c r="B14">
        <v>1050</v>
      </c>
      <c r="C14" s="2" t="s">
        <v>49</v>
      </c>
      <c r="D14" s="2" t="s">
        <v>59</v>
      </c>
      <c r="E14" s="2" t="s">
        <v>57</v>
      </c>
      <c r="F14" s="1">
        <v>300000</v>
      </c>
      <c r="G14" s="1">
        <v>400</v>
      </c>
      <c r="H14" s="13">
        <v>9500</v>
      </c>
    </row>
    <row r="15" spans="2:8" x14ac:dyDescent="0.3">
      <c r="B15">
        <f t="shared" ref="B15" si="1">B14+1</f>
        <v>1051</v>
      </c>
      <c r="C15" s="2" t="s">
        <v>49</v>
      </c>
      <c r="D15" s="2" t="s">
        <v>60</v>
      </c>
      <c r="E15" s="2" t="s">
        <v>58</v>
      </c>
      <c r="F15" s="1">
        <v>400000</v>
      </c>
      <c r="G15" s="1">
        <v>550</v>
      </c>
      <c r="H15" s="13">
        <f t="shared" si="0"/>
        <v>550</v>
      </c>
    </row>
    <row r="16" spans="2:8" x14ac:dyDescent="0.3">
      <c r="H16" s="13">
        <f t="shared" si="0"/>
        <v>0</v>
      </c>
    </row>
    <row r="17" spans="2:8" x14ac:dyDescent="0.3">
      <c r="B17" t="s">
        <v>26</v>
      </c>
      <c r="G17" s="28">
        <v>3000000</v>
      </c>
      <c r="H17" s="13">
        <f t="shared" si="0"/>
        <v>3000000</v>
      </c>
    </row>
    <row r="18" spans="2:8" x14ac:dyDescent="0.3">
      <c r="H18" s="13">
        <f t="shared" si="0"/>
        <v>0</v>
      </c>
    </row>
    <row r="19" spans="2:8" x14ac:dyDescent="0.3">
      <c r="H19" s="13">
        <f t="shared" si="0"/>
        <v>0</v>
      </c>
    </row>
    <row r="20" spans="2:8" x14ac:dyDescent="0.3">
      <c r="B20" s="14"/>
      <c r="G20" s="14"/>
      <c r="H20" s="14" t="s">
        <v>15</v>
      </c>
    </row>
    <row r="21" spans="2:8" x14ac:dyDescent="0.3">
      <c r="B21" s="14"/>
      <c r="G21" s="14"/>
      <c r="H21" s="14" t="s">
        <v>15</v>
      </c>
    </row>
    <row r="24" spans="2:8" x14ac:dyDescent="0.3">
      <c r="G24" s="4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6"/>
  <sheetViews>
    <sheetView workbookViewId="0">
      <selection activeCell="F13" sqref="F13"/>
    </sheetView>
  </sheetViews>
  <sheetFormatPr defaultRowHeight="14.4" x14ac:dyDescent="0.3"/>
  <sheetData>
    <row r="3" spans="3:3" x14ac:dyDescent="0.3">
      <c r="C3">
        <v>10000</v>
      </c>
    </row>
    <row r="4" spans="3:3" x14ac:dyDescent="0.3">
      <c r="C4">
        <v>9800</v>
      </c>
    </row>
    <row r="5" spans="3:3" x14ac:dyDescent="0.3">
      <c r="C5">
        <v>8000</v>
      </c>
    </row>
    <row r="6" spans="3:3" x14ac:dyDescent="0.3">
      <c r="C6">
        <v>6000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F23"/>
  <sheetViews>
    <sheetView showGridLines="0" workbookViewId="0">
      <selection activeCell="J5" sqref="J5"/>
    </sheetView>
  </sheetViews>
  <sheetFormatPr defaultRowHeight="14.4" x14ac:dyDescent="0.3"/>
  <cols>
    <col min="2" max="2" width="15.77734375" customWidth="1"/>
    <col min="3" max="3" width="15.33203125" style="30" customWidth="1"/>
    <col min="4" max="4" width="18" style="2" customWidth="1"/>
    <col min="5" max="5" width="18.6640625" style="1" customWidth="1"/>
    <col min="6" max="6" width="16.6640625" customWidth="1"/>
  </cols>
  <sheetData>
    <row r="3" spans="2:6" x14ac:dyDescent="0.3">
      <c r="B3" s="5" t="s">
        <v>31</v>
      </c>
      <c r="C3" s="71"/>
      <c r="D3" s="3"/>
      <c r="E3" s="4"/>
    </row>
    <row r="4" spans="2:6" x14ac:dyDescent="0.3">
      <c r="B4" s="5" t="s">
        <v>33</v>
      </c>
      <c r="C4" s="72"/>
      <c r="D4" s="29"/>
      <c r="E4" s="4"/>
    </row>
    <row r="5" spans="2:6" x14ac:dyDescent="0.3">
      <c r="B5" s="8"/>
      <c r="C5" s="73"/>
      <c r="D5" s="9"/>
      <c r="E5" s="10"/>
      <c r="F5" s="9"/>
    </row>
    <row r="6" spans="2:6" x14ac:dyDescent="0.3">
      <c r="B6" s="7" t="s">
        <v>2</v>
      </c>
      <c r="C6" s="7" t="s">
        <v>35</v>
      </c>
      <c r="D6" s="7" t="s">
        <v>79</v>
      </c>
      <c r="E6" s="7" t="s">
        <v>32</v>
      </c>
      <c r="F6" s="7"/>
    </row>
    <row r="7" spans="2:6" x14ac:dyDescent="0.3">
      <c r="B7" s="38">
        <v>2012</v>
      </c>
      <c r="C7" s="92">
        <v>0.15</v>
      </c>
      <c r="D7" s="75">
        <f>C7</f>
        <v>0.15</v>
      </c>
      <c r="E7" s="40">
        <v>1</v>
      </c>
      <c r="F7" s="13"/>
    </row>
    <row r="8" spans="2:6" x14ac:dyDescent="0.3">
      <c r="B8" s="38">
        <v>2013</v>
      </c>
      <c r="C8" s="91">
        <v>0.35</v>
      </c>
      <c r="D8" s="58">
        <f>C8</f>
        <v>0.35</v>
      </c>
      <c r="E8" s="2">
        <v>2</v>
      </c>
      <c r="F8" s="13"/>
    </row>
    <row r="9" spans="2:6" x14ac:dyDescent="0.3">
      <c r="B9" s="38">
        <v>2014</v>
      </c>
      <c r="C9" s="91">
        <v>0.86</v>
      </c>
      <c r="D9" s="58">
        <f>C9</f>
        <v>0.86</v>
      </c>
      <c r="E9" s="2">
        <v>5</v>
      </c>
      <c r="F9" s="13"/>
    </row>
    <row r="10" spans="2:6" x14ac:dyDescent="0.3">
      <c r="B10" s="38">
        <v>2015</v>
      </c>
      <c r="C10" s="91">
        <v>0.79001614774978701</v>
      </c>
      <c r="D10" s="58">
        <v>0.79001614774978701</v>
      </c>
      <c r="E10" s="2">
        <v>4</v>
      </c>
      <c r="F10" s="13"/>
    </row>
    <row r="11" spans="2:6" x14ac:dyDescent="0.3">
      <c r="B11" s="38">
        <v>2016</v>
      </c>
      <c r="C11" s="91">
        <v>0.41698575710182029</v>
      </c>
      <c r="D11" s="58">
        <v>0.41698575710182029</v>
      </c>
      <c r="E11" s="2">
        <v>2</v>
      </c>
      <c r="F11" s="13"/>
    </row>
    <row r="12" spans="2:6" x14ac:dyDescent="0.3">
      <c r="B12" s="38">
        <v>2017</v>
      </c>
      <c r="C12" s="91">
        <v>0.59209087475011202</v>
      </c>
      <c r="D12" s="58">
        <v>0.59209087475011202</v>
      </c>
      <c r="E12" s="2">
        <v>3</v>
      </c>
      <c r="F12" s="13"/>
    </row>
    <row r="13" spans="2:6" x14ac:dyDescent="0.3">
      <c r="B13" s="38">
        <v>2018</v>
      </c>
      <c r="C13" s="91">
        <v>0.97665129098732995</v>
      </c>
      <c r="D13" s="58">
        <v>0.97665129098732995</v>
      </c>
      <c r="E13" s="2">
        <v>7</v>
      </c>
      <c r="F13" s="13"/>
    </row>
    <row r="14" spans="2:6" x14ac:dyDescent="0.3">
      <c r="B14" s="38">
        <v>2019</v>
      </c>
      <c r="C14" s="91">
        <v>0.28888142755212731</v>
      </c>
      <c r="D14" s="58">
        <v>0.28888142755212731</v>
      </c>
      <c r="E14" s="2">
        <v>2</v>
      </c>
      <c r="F14" s="13"/>
    </row>
    <row r="15" spans="2:6" x14ac:dyDescent="0.3">
      <c r="B15" s="38">
        <v>2020</v>
      </c>
      <c r="C15" s="91">
        <v>0.20712605862106903</v>
      </c>
      <c r="D15" s="58">
        <v>0.20712605862106903</v>
      </c>
      <c r="E15" s="2">
        <v>2</v>
      </c>
      <c r="F15" s="13"/>
    </row>
    <row r="16" spans="2:6" x14ac:dyDescent="0.3">
      <c r="B16" s="38">
        <v>2021</v>
      </c>
      <c r="C16" s="91">
        <v>0.1960703777413938</v>
      </c>
      <c r="D16" s="58">
        <v>0.1960703777413938</v>
      </c>
      <c r="E16" s="2">
        <v>1</v>
      </c>
      <c r="F16" s="13"/>
    </row>
    <row r="17" spans="2:6" x14ac:dyDescent="0.3">
      <c r="B17" s="31"/>
      <c r="C17" s="74"/>
      <c r="D17" s="32"/>
      <c r="E17" s="31"/>
      <c r="F17" s="31"/>
    </row>
    <row r="18" spans="2:6" x14ac:dyDescent="0.3">
      <c r="B18" s="31"/>
      <c r="C18" s="74"/>
      <c r="D18" s="32"/>
      <c r="E18" s="31"/>
      <c r="F18" s="31"/>
    </row>
    <row r="19" spans="2:6" x14ac:dyDescent="0.3">
      <c r="B19" s="33"/>
      <c r="C19" s="74"/>
      <c r="D19" s="32"/>
      <c r="E19" s="34"/>
      <c r="F19" s="33"/>
    </row>
    <row r="20" spans="2:6" x14ac:dyDescent="0.3">
      <c r="B20" s="33"/>
      <c r="C20" s="74"/>
      <c r="D20" s="32"/>
      <c r="E20" s="34"/>
      <c r="F20" s="33"/>
    </row>
    <row r="21" spans="2:6" x14ac:dyDescent="0.3">
      <c r="B21" s="33"/>
      <c r="C21" s="74"/>
      <c r="D21" s="32"/>
      <c r="E21" s="35"/>
      <c r="F21" s="33"/>
    </row>
    <row r="22" spans="2:6" x14ac:dyDescent="0.3">
      <c r="B22" s="33"/>
      <c r="C22" s="74"/>
      <c r="D22" s="32"/>
      <c r="E22" s="34"/>
      <c r="F22" s="33"/>
    </row>
    <row r="23" spans="2:6" x14ac:dyDescent="0.3">
      <c r="B23" s="33"/>
      <c r="C23" s="74"/>
      <c r="D23" s="32"/>
      <c r="E23" s="34"/>
      <c r="F23" s="3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F23"/>
  <sheetViews>
    <sheetView showGridLines="0" workbookViewId="0">
      <selection activeCell="E9" sqref="E9"/>
    </sheetView>
  </sheetViews>
  <sheetFormatPr defaultRowHeight="14.4" x14ac:dyDescent="0.3"/>
  <cols>
    <col min="2" max="2" width="15.77734375" customWidth="1"/>
    <col min="3" max="3" width="15.33203125" style="30" customWidth="1"/>
    <col min="4" max="4" width="18" style="2" customWidth="1"/>
    <col min="5" max="5" width="18.6640625" style="1" customWidth="1"/>
    <col min="6" max="6" width="16.6640625" customWidth="1"/>
  </cols>
  <sheetData>
    <row r="3" spans="2:6" x14ac:dyDescent="0.3">
      <c r="B3" s="5" t="s">
        <v>31</v>
      </c>
      <c r="C3" s="71"/>
      <c r="D3" s="3"/>
      <c r="E3" s="4"/>
    </row>
    <row r="4" spans="2:6" x14ac:dyDescent="0.3">
      <c r="B4" s="5" t="s">
        <v>33</v>
      </c>
      <c r="C4" s="72"/>
      <c r="D4" s="29"/>
      <c r="E4" s="4"/>
    </row>
    <row r="5" spans="2:6" x14ac:dyDescent="0.3">
      <c r="B5" s="8"/>
      <c r="C5" s="73"/>
      <c r="D5" s="9"/>
      <c r="E5" s="10"/>
      <c r="F5" s="9"/>
    </row>
    <row r="6" spans="2:6" x14ac:dyDescent="0.3">
      <c r="B6" s="7" t="s">
        <v>2</v>
      </c>
      <c r="C6" s="7" t="s">
        <v>35</v>
      </c>
      <c r="D6" s="7" t="s">
        <v>79</v>
      </c>
      <c r="E6" s="7" t="s">
        <v>32</v>
      </c>
      <c r="F6" s="7"/>
    </row>
    <row r="7" spans="2:6" x14ac:dyDescent="0.3">
      <c r="B7" s="38">
        <v>2013</v>
      </c>
      <c r="C7" s="91">
        <f ca="1">RAND()</f>
        <v>0.14756692397035964</v>
      </c>
      <c r="D7" s="96">
        <f ca="1">C7</f>
        <v>0.14756692397035964</v>
      </c>
      <c r="E7" s="32">
        <f ca="1">VLOOKUP(C7,Freq!$G$6:$H$14,2,TRUE)</f>
        <v>1</v>
      </c>
      <c r="F7" s="13"/>
    </row>
    <row r="8" spans="2:6" x14ac:dyDescent="0.3">
      <c r="B8" s="38">
        <f>B7+1</f>
        <v>2014</v>
      </c>
      <c r="C8" s="91">
        <f t="shared" ref="C8:C16" ca="1" si="0">RAND()</f>
        <v>0.18711164888203857</v>
      </c>
      <c r="D8" s="58">
        <f t="shared" ref="D8:D16" ca="1" si="1">C8</f>
        <v>0.18711164888203857</v>
      </c>
      <c r="E8" s="2">
        <f ca="1">VLOOKUP(C8,Freq!$G$6:$H$14,2,TRUE)</f>
        <v>1</v>
      </c>
      <c r="F8" s="13"/>
    </row>
    <row r="9" spans="2:6" x14ac:dyDescent="0.3">
      <c r="B9" s="38">
        <f t="shared" ref="B9:B16" si="2">B8+1</f>
        <v>2015</v>
      </c>
      <c r="C9" s="91">
        <f t="shared" ca="1" si="0"/>
        <v>0.376106685128484</v>
      </c>
      <c r="D9" s="58">
        <f t="shared" ca="1" si="1"/>
        <v>0.376106685128484</v>
      </c>
      <c r="E9" s="2">
        <f ca="1">VLOOKUP(C9,Freq!$G$6:$H$14,2,TRUE)</f>
        <v>2</v>
      </c>
      <c r="F9" s="13"/>
    </row>
    <row r="10" spans="2:6" x14ac:dyDescent="0.3">
      <c r="B10" s="38">
        <f t="shared" si="2"/>
        <v>2016</v>
      </c>
      <c r="C10" s="91">
        <f t="shared" ca="1" si="0"/>
        <v>0.22893039468348675</v>
      </c>
      <c r="D10" s="58">
        <f t="shared" ca="1" si="1"/>
        <v>0.22893039468348675</v>
      </c>
      <c r="E10" s="2">
        <f ca="1">VLOOKUP(C10,Freq!$G$6:$H$14,2,TRUE)</f>
        <v>2</v>
      </c>
      <c r="F10" s="13"/>
    </row>
    <row r="11" spans="2:6" x14ac:dyDescent="0.3">
      <c r="B11" s="38">
        <f t="shared" si="2"/>
        <v>2017</v>
      </c>
      <c r="C11" s="91">
        <f t="shared" ca="1" si="0"/>
        <v>0.65265687398783079</v>
      </c>
      <c r="D11" s="58">
        <f t="shared" ca="1" si="1"/>
        <v>0.65265687398783079</v>
      </c>
      <c r="E11" s="2">
        <f ca="1">VLOOKUP(C11,Freq!$G$6:$H$14,2,TRUE)</f>
        <v>4</v>
      </c>
      <c r="F11" s="13"/>
    </row>
    <row r="12" spans="2:6" x14ac:dyDescent="0.3">
      <c r="B12" s="38">
        <f t="shared" si="2"/>
        <v>2018</v>
      </c>
      <c r="C12" s="91">
        <f t="shared" ca="1" si="0"/>
        <v>0.85386198756795606</v>
      </c>
      <c r="D12" s="58">
        <f t="shared" ca="1" si="1"/>
        <v>0.85386198756795606</v>
      </c>
      <c r="E12" s="2">
        <f ca="1">VLOOKUP(C12,Freq!$G$6:$H$14,2,TRUE)</f>
        <v>5</v>
      </c>
      <c r="F12" s="13"/>
    </row>
    <row r="13" spans="2:6" x14ac:dyDescent="0.3">
      <c r="B13" s="38">
        <f t="shared" si="2"/>
        <v>2019</v>
      </c>
      <c r="C13" s="91">
        <f t="shared" ca="1" si="0"/>
        <v>0.44397776966124491</v>
      </c>
      <c r="D13" s="58">
        <f t="shared" ca="1" si="1"/>
        <v>0.44397776966124491</v>
      </c>
      <c r="E13" s="2">
        <f ca="1">VLOOKUP(C13,Freq!$G$6:$H$14,2,TRUE)</f>
        <v>3</v>
      </c>
      <c r="F13" s="13"/>
    </row>
    <row r="14" spans="2:6" x14ac:dyDescent="0.3">
      <c r="B14" s="38">
        <f t="shared" si="2"/>
        <v>2020</v>
      </c>
      <c r="C14" s="91">
        <f t="shared" ca="1" si="0"/>
        <v>0.10064764907893664</v>
      </c>
      <c r="D14" s="58">
        <f t="shared" ca="1" si="1"/>
        <v>0.10064764907893664</v>
      </c>
      <c r="E14" s="2">
        <f ca="1">VLOOKUP(C14,Freq!$G$6:$H$14,2,TRUE)</f>
        <v>1</v>
      </c>
      <c r="F14" s="13"/>
    </row>
    <row r="15" spans="2:6" x14ac:dyDescent="0.3">
      <c r="B15" s="38">
        <f t="shared" si="2"/>
        <v>2021</v>
      </c>
      <c r="C15" s="91">
        <f t="shared" ca="1" si="0"/>
        <v>5.6246263579160738E-2</v>
      </c>
      <c r="D15" s="58">
        <f t="shared" ca="1" si="1"/>
        <v>5.6246263579160738E-2</v>
      </c>
      <c r="E15" s="2">
        <f ca="1">VLOOKUP(C15,Freq!$G$6:$H$14,2,TRUE)</f>
        <v>1</v>
      </c>
      <c r="F15" s="13"/>
    </row>
    <row r="16" spans="2:6" x14ac:dyDescent="0.3">
      <c r="B16" s="38">
        <f t="shared" si="2"/>
        <v>2022</v>
      </c>
      <c r="C16" s="91">
        <f t="shared" ca="1" si="0"/>
        <v>0.6818705187495443</v>
      </c>
      <c r="D16" s="58">
        <f t="shared" ca="1" si="1"/>
        <v>0.6818705187495443</v>
      </c>
      <c r="E16" s="2">
        <f ca="1">VLOOKUP(C16,Freq!$G$6:$H$14,2,TRUE)</f>
        <v>4</v>
      </c>
      <c r="F16" s="13"/>
    </row>
    <row r="17" spans="2:6" x14ac:dyDescent="0.3">
      <c r="B17" s="31"/>
      <c r="C17" s="74"/>
      <c r="D17" s="32"/>
      <c r="E17" s="31"/>
      <c r="F17" s="31"/>
    </row>
    <row r="18" spans="2:6" x14ac:dyDescent="0.3">
      <c r="B18" s="31"/>
      <c r="C18" s="74"/>
      <c r="D18" s="32"/>
      <c r="E18" s="31"/>
      <c r="F18" s="31"/>
    </row>
    <row r="19" spans="2:6" x14ac:dyDescent="0.3">
      <c r="B19" s="33"/>
      <c r="C19" s="74"/>
      <c r="D19" s="32"/>
      <c r="E19" s="34"/>
      <c r="F19" s="33"/>
    </row>
    <row r="20" spans="2:6" x14ac:dyDescent="0.3">
      <c r="B20" s="33"/>
      <c r="C20" s="74"/>
      <c r="D20" s="32"/>
      <c r="E20" s="34"/>
      <c r="F20" s="33"/>
    </row>
    <row r="21" spans="2:6" x14ac:dyDescent="0.3">
      <c r="B21" s="33"/>
      <c r="C21" s="74"/>
      <c r="D21" s="32"/>
      <c r="E21" s="35"/>
      <c r="F21" s="33"/>
    </row>
    <row r="22" spans="2:6" x14ac:dyDescent="0.3">
      <c r="B22" s="33"/>
      <c r="C22" s="74"/>
      <c r="D22" s="32"/>
      <c r="E22" s="34"/>
      <c r="F22" s="33"/>
    </row>
    <row r="23" spans="2:6" x14ac:dyDescent="0.3">
      <c r="B23" s="33"/>
      <c r="C23" s="74"/>
      <c r="D23" s="32"/>
      <c r="E23" s="34"/>
      <c r="F23" s="33"/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F23"/>
  <sheetViews>
    <sheetView showGridLines="0" workbookViewId="0"/>
  </sheetViews>
  <sheetFormatPr defaultRowHeight="14.4" x14ac:dyDescent="0.3"/>
  <cols>
    <col min="2" max="2" width="15.77734375" customWidth="1"/>
    <col min="3" max="3" width="15.33203125" style="2" customWidth="1"/>
    <col min="4" max="4" width="18" style="2" customWidth="1"/>
    <col min="5" max="5" width="18.6640625" style="1" customWidth="1"/>
    <col min="6" max="6" width="16.6640625" customWidth="1"/>
  </cols>
  <sheetData>
    <row r="3" spans="2:6" x14ac:dyDescent="0.3">
      <c r="B3" s="5" t="s">
        <v>31</v>
      </c>
      <c r="C3" s="3"/>
      <c r="D3" s="3"/>
    </row>
    <row r="4" spans="2:6" x14ac:dyDescent="0.3">
      <c r="B4" s="5" t="s">
        <v>33</v>
      </c>
      <c r="C4" s="29"/>
      <c r="D4" s="29"/>
    </row>
    <row r="5" spans="2:6" x14ac:dyDescent="0.3">
      <c r="B5" s="8"/>
      <c r="C5" s="9"/>
      <c r="D5" s="9"/>
      <c r="E5" s="10"/>
      <c r="F5" s="9"/>
    </row>
    <row r="6" spans="2:6" x14ac:dyDescent="0.3">
      <c r="B6" s="7" t="s">
        <v>2</v>
      </c>
      <c r="C6" s="7" t="s">
        <v>79</v>
      </c>
      <c r="D6" s="7" t="s">
        <v>32</v>
      </c>
      <c r="E6" s="11"/>
      <c r="F6" s="7"/>
    </row>
    <row r="7" spans="2:6" x14ac:dyDescent="0.3">
      <c r="B7" s="38">
        <v>2012</v>
      </c>
      <c r="C7" s="75">
        <v>0.16800000000000001</v>
      </c>
      <c r="D7" s="40">
        <f>VLOOKUP(C7,Freq!$G$6:$H$14,2,TRUE)</f>
        <v>1</v>
      </c>
      <c r="F7" s="13"/>
    </row>
    <row r="8" spans="2:6" x14ac:dyDescent="0.3">
      <c r="B8" s="38">
        <f>B7+1</f>
        <v>2013</v>
      </c>
      <c r="C8" s="58">
        <v>0.35756995631231203</v>
      </c>
      <c r="D8" s="2">
        <f>VLOOKUP(C8,Freq!$G$6:$H$14,2,TRUE)</f>
        <v>2</v>
      </c>
    </row>
    <row r="9" spans="2:6" x14ac:dyDescent="0.3">
      <c r="B9" s="38">
        <f t="shared" ref="B9:B16" si="0">B8+1</f>
        <v>2014</v>
      </c>
      <c r="C9" s="58">
        <v>0.85338941437977833</v>
      </c>
      <c r="D9" s="2">
        <f>VLOOKUP(C9,Freq!$G$6:$H$14,2,TRUE)</f>
        <v>5</v>
      </c>
      <c r="F9" s="13"/>
    </row>
    <row r="10" spans="2:6" x14ac:dyDescent="0.3">
      <c r="B10" s="38">
        <f t="shared" si="0"/>
        <v>2015</v>
      </c>
      <c r="C10" s="58">
        <v>0.97426142424484685</v>
      </c>
      <c r="D10" s="2">
        <f>VLOOKUP(C10,Freq!$G$6:$H$14,2,TRUE)</f>
        <v>7</v>
      </c>
      <c r="F10" s="13"/>
    </row>
    <row r="11" spans="2:6" x14ac:dyDescent="0.3">
      <c r="B11" s="38">
        <f t="shared" si="0"/>
        <v>2016</v>
      </c>
      <c r="C11" s="58">
        <v>0.1438288011522556</v>
      </c>
      <c r="D11" s="2">
        <f>VLOOKUP(C11,Freq!$G$6:$H$14,2,TRUE)</f>
        <v>1</v>
      </c>
      <c r="F11" s="13"/>
    </row>
    <row r="12" spans="2:6" x14ac:dyDescent="0.3">
      <c r="B12" s="38">
        <f t="shared" si="0"/>
        <v>2017</v>
      </c>
      <c r="C12" s="58">
        <v>2.196608677006695E-2</v>
      </c>
      <c r="D12" s="2">
        <f>VLOOKUP(C12,Freq!$G$6:$H$14,2,TRUE)</f>
        <v>0</v>
      </c>
      <c r="F12" s="13"/>
    </row>
    <row r="13" spans="2:6" x14ac:dyDescent="0.3">
      <c r="B13" s="38">
        <f t="shared" si="0"/>
        <v>2018</v>
      </c>
      <c r="C13" s="58">
        <v>0.14866564350246658</v>
      </c>
      <c r="D13" s="2">
        <f>VLOOKUP(C13,Freq!$G$6:$H$14,2,TRUE)</f>
        <v>1</v>
      </c>
      <c r="F13" s="13"/>
    </row>
    <row r="14" spans="2:6" x14ac:dyDescent="0.3">
      <c r="B14" s="38">
        <f t="shared" si="0"/>
        <v>2019</v>
      </c>
      <c r="C14" s="58">
        <v>0.52493443143045881</v>
      </c>
      <c r="D14" s="2">
        <f>VLOOKUP(C14,Freq!$G$6:$H$14,2,TRUE)</f>
        <v>3</v>
      </c>
      <c r="F14" s="13"/>
    </row>
    <row r="15" spans="2:6" x14ac:dyDescent="0.3">
      <c r="B15" s="38">
        <f t="shared" si="0"/>
        <v>2020</v>
      </c>
      <c r="C15" s="58">
        <v>0.78284180180483487</v>
      </c>
      <c r="D15" s="2">
        <f>VLOOKUP(C15,Freq!$G$6:$H$14,2,TRUE)</f>
        <v>4</v>
      </c>
      <c r="F15" s="13"/>
    </row>
    <row r="16" spans="2:6" x14ac:dyDescent="0.3">
      <c r="B16" s="38">
        <f t="shared" si="0"/>
        <v>2021</v>
      </c>
      <c r="C16" s="58">
        <v>0.33601996304661674</v>
      </c>
      <c r="D16" s="2">
        <f>VLOOKUP(C16,Freq!$G$6:$H$14,2,TRUE)</f>
        <v>2</v>
      </c>
      <c r="F16" s="13"/>
    </row>
    <row r="17" spans="2:6" x14ac:dyDescent="0.3">
      <c r="B17" s="31"/>
      <c r="C17" s="32"/>
      <c r="D17" s="32"/>
      <c r="E17" s="31"/>
      <c r="F17" s="31"/>
    </row>
    <row r="18" spans="2:6" x14ac:dyDescent="0.3">
      <c r="B18" s="31"/>
      <c r="C18" s="32"/>
      <c r="D18" s="32"/>
      <c r="E18" s="31"/>
      <c r="F18" s="31"/>
    </row>
    <row r="19" spans="2:6" x14ac:dyDescent="0.3">
      <c r="B19" s="33"/>
      <c r="C19" s="32"/>
      <c r="D19" s="32"/>
      <c r="E19" s="34"/>
      <c r="F19" s="33"/>
    </row>
    <row r="20" spans="2:6" x14ac:dyDescent="0.3">
      <c r="B20" s="33"/>
      <c r="C20" s="32"/>
      <c r="D20" s="32"/>
      <c r="E20" s="34"/>
      <c r="F20" s="33"/>
    </row>
    <row r="21" spans="2:6" x14ac:dyDescent="0.3">
      <c r="B21" s="33"/>
      <c r="C21" s="32"/>
      <c r="D21" s="32"/>
      <c r="E21" s="35"/>
      <c r="F21" s="33"/>
    </row>
    <row r="22" spans="2:6" x14ac:dyDescent="0.3">
      <c r="B22" s="33"/>
      <c r="C22" s="32"/>
      <c r="D22" s="32"/>
      <c r="E22" s="34"/>
      <c r="F22" s="33"/>
    </row>
    <row r="23" spans="2:6" x14ac:dyDescent="0.3">
      <c r="B23" s="33"/>
      <c r="C23" s="32"/>
      <c r="D23" s="32"/>
      <c r="E23" s="34"/>
      <c r="F23" s="33"/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showGridLines="0" topLeftCell="A13" workbookViewId="0">
      <selection activeCell="L25" sqref="L25"/>
    </sheetView>
  </sheetViews>
  <sheetFormatPr defaultRowHeight="14.4" x14ac:dyDescent="0.3"/>
  <sheetData/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showGridLines="0" topLeftCell="A4" zoomScale="55" zoomScaleNormal="55" workbookViewId="0">
      <selection activeCell="M25" sqref="M25"/>
    </sheetView>
  </sheetViews>
  <sheetFormatPr defaultRowHeight="14.4" x14ac:dyDescent="0.3"/>
  <sheetData/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3:I35"/>
  <sheetViews>
    <sheetView showGridLines="0" zoomScale="55" zoomScaleNormal="55" workbookViewId="0">
      <selection activeCell="K23" sqref="K23"/>
    </sheetView>
  </sheetViews>
  <sheetFormatPr defaultColWidth="20.77734375" defaultRowHeight="14.4" x14ac:dyDescent="0.3"/>
  <cols>
    <col min="1" max="1" width="7.44140625" customWidth="1"/>
    <col min="2" max="2" width="12.44140625" style="2" customWidth="1"/>
    <col min="3" max="3" width="14.77734375" style="2" customWidth="1"/>
    <col min="4" max="4" width="15.21875" customWidth="1"/>
    <col min="5" max="5" width="18.21875" style="37" customWidth="1"/>
    <col min="7" max="8" width="0" hidden="1" customWidth="1"/>
    <col min="9" max="9" width="20.77734375" style="2"/>
  </cols>
  <sheetData>
    <row r="3" spans="1:9" ht="23.4" x14ac:dyDescent="0.45">
      <c r="A3" s="84"/>
      <c r="B3" s="85" t="s">
        <v>77</v>
      </c>
      <c r="C3" s="66"/>
      <c r="D3" s="57"/>
      <c r="E3" s="69"/>
    </row>
    <row r="4" spans="1:9" x14ac:dyDescent="0.3">
      <c r="B4" s="9"/>
      <c r="C4" s="9"/>
      <c r="D4" s="8"/>
      <c r="E4" s="70"/>
    </row>
    <row r="5" spans="1:9" ht="15" thickBot="1" x14ac:dyDescent="0.35">
      <c r="B5" s="9"/>
      <c r="C5" s="9" t="s">
        <v>74</v>
      </c>
      <c r="D5" s="8"/>
      <c r="E5" s="70"/>
      <c r="F5" s="61" t="s">
        <v>79</v>
      </c>
      <c r="G5" s="61"/>
      <c r="H5" s="61"/>
    </row>
    <row r="6" spans="1:9" ht="15" thickTop="1" x14ac:dyDescent="0.3">
      <c r="B6" s="7" t="s">
        <v>76</v>
      </c>
      <c r="C6" s="7" t="s">
        <v>75</v>
      </c>
      <c r="D6" s="7" t="s">
        <v>19</v>
      </c>
      <c r="E6" s="59" t="s">
        <v>34</v>
      </c>
      <c r="F6" s="59" t="s">
        <v>83</v>
      </c>
      <c r="G6" s="59"/>
      <c r="H6" s="59"/>
      <c r="I6" s="81" t="s">
        <v>76</v>
      </c>
    </row>
    <row r="7" spans="1:9" x14ac:dyDescent="0.3">
      <c r="B7" s="2">
        <v>1</v>
      </c>
      <c r="C7" s="2">
        <v>3</v>
      </c>
      <c r="D7" s="67">
        <f>C7/$C$35</f>
        <v>2.2556390977443608E-2</v>
      </c>
      <c r="E7" s="37">
        <f>ROUND(D7,2)</f>
        <v>0.02</v>
      </c>
      <c r="F7" s="58" t="str">
        <f>"0 - "&amp;E7*100&amp;"%"</f>
        <v>0 - 2%</v>
      </c>
      <c r="G7" s="58">
        <v>0</v>
      </c>
      <c r="H7" s="76">
        <f>B7</f>
        <v>1</v>
      </c>
      <c r="I7" s="82">
        <f>B7</f>
        <v>1</v>
      </c>
    </row>
    <row r="8" spans="1:9" x14ac:dyDescent="0.3">
      <c r="B8" s="2">
        <f>B7+1</f>
        <v>2</v>
      </c>
      <c r="C8" s="2">
        <v>3</v>
      </c>
      <c r="D8" s="67">
        <f t="shared" ref="D8:D34" si="0">C8/$C$35</f>
        <v>2.2556390977443608E-2</v>
      </c>
      <c r="E8" s="37">
        <f>ROUND(SUM(D$7:D8),2)</f>
        <v>0.05</v>
      </c>
      <c r="F8" s="58" t="str">
        <f>E7*100&amp;" - "&amp;E8*100&amp;"%"</f>
        <v>2 - 5%</v>
      </c>
      <c r="G8" s="58">
        <f>E7</f>
        <v>0.02</v>
      </c>
      <c r="H8" s="76">
        <f t="shared" ref="H8:H34" si="1">B8</f>
        <v>2</v>
      </c>
      <c r="I8" s="82">
        <f t="shared" ref="I8:I34" si="2">B8</f>
        <v>2</v>
      </c>
    </row>
    <row r="9" spans="1:9" x14ac:dyDescent="0.3">
      <c r="B9" s="2">
        <f t="shared" ref="B9:B34" si="3">B8+1</f>
        <v>3</v>
      </c>
      <c r="C9" s="2">
        <v>4</v>
      </c>
      <c r="D9" s="67">
        <f t="shared" si="0"/>
        <v>3.007518796992481E-2</v>
      </c>
      <c r="E9" s="37">
        <f>ROUND(SUM(D$7:D9),2)</f>
        <v>0.08</v>
      </c>
      <c r="F9" s="58" t="str">
        <f t="shared" ref="F9:F34" si="4">E8*100&amp;" - "&amp;E9*100&amp;"%"</f>
        <v>5 - 8%</v>
      </c>
      <c r="G9" s="58">
        <f t="shared" ref="G9:G34" si="5">E8</f>
        <v>0.05</v>
      </c>
      <c r="H9" s="76">
        <f t="shared" si="1"/>
        <v>3</v>
      </c>
      <c r="I9" s="82">
        <f t="shared" si="2"/>
        <v>3</v>
      </c>
    </row>
    <row r="10" spans="1:9" x14ac:dyDescent="0.3">
      <c r="B10" s="2">
        <f t="shared" si="3"/>
        <v>4</v>
      </c>
      <c r="C10" s="2">
        <v>10</v>
      </c>
      <c r="D10" s="67">
        <f t="shared" si="0"/>
        <v>7.5187969924812026E-2</v>
      </c>
      <c r="E10" s="37">
        <f>ROUND(SUM(D$7:D10),2)</f>
        <v>0.15</v>
      </c>
      <c r="F10" s="58" t="str">
        <f t="shared" si="4"/>
        <v>8 - 15%</v>
      </c>
      <c r="G10" s="58">
        <f t="shared" si="5"/>
        <v>0.08</v>
      </c>
      <c r="H10" s="76">
        <f t="shared" si="1"/>
        <v>4</v>
      </c>
      <c r="I10" s="82">
        <f t="shared" si="2"/>
        <v>4</v>
      </c>
    </row>
    <row r="11" spans="1:9" x14ac:dyDescent="0.3">
      <c r="B11" s="2">
        <f t="shared" si="3"/>
        <v>5</v>
      </c>
      <c r="C11" s="2">
        <v>4</v>
      </c>
      <c r="D11" s="67">
        <f t="shared" si="0"/>
        <v>3.007518796992481E-2</v>
      </c>
      <c r="E11" s="37">
        <f>ROUND(SUM(D$7:D11),2)</f>
        <v>0.18</v>
      </c>
      <c r="F11" s="58" t="str">
        <f t="shared" si="4"/>
        <v>15 - 18%</v>
      </c>
      <c r="G11" s="58">
        <f t="shared" si="5"/>
        <v>0.15</v>
      </c>
      <c r="H11" s="76">
        <f t="shared" si="1"/>
        <v>5</v>
      </c>
      <c r="I11" s="82">
        <f t="shared" si="2"/>
        <v>5</v>
      </c>
    </row>
    <row r="12" spans="1:9" x14ac:dyDescent="0.3">
      <c r="B12" s="2">
        <f t="shared" si="3"/>
        <v>6</v>
      </c>
      <c r="C12" s="2">
        <v>3</v>
      </c>
      <c r="D12" s="67">
        <f t="shared" si="0"/>
        <v>2.2556390977443608E-2</v>
      </c>
      <c r="E12" s="37">
        <f>ROUND(SUM(D$7:D12),2)</f>
        <v>0.2</v>
      </c>
      <c r="F12" s="58" t="str">
        <f t="shared" si="4"/>
        <v>18 - 20%</v>
      </c>
      <c r="G12" s="58">
        <f t="shared" si="5"/>
        <v>0.18</v>
      </c>
      <c r="H12" s="76">
        <f t="shared" si="1"/>
        <v>6</v>
      </c>
      <c r="I12" s="82">
        <f t="shared" si="2"/>
        <v>6</v>
      </c>
    </row>
    <row r="13" spans="1:9" x14ac:dyDescent="0.3">
      <c r="B13" s="2">
        <f t="shared" si="3"/>
        <v>7</v>
      </c>
      <c r="C13" s="2">
        <v>5</v>
      </c>
      <c r="D13" s="67">
        <f t="shared" si="0"/>
        <v>3.7593984962406013E-2</v>
      </c>
      <c r="E13" s="37">
        <f>ROUND(SUM(D$7:D13),2)</f>
        <v>0.24</v>
      </c>
      <c r="F13" s="58" t="str">
        <f t="shared" si="4"/>
        <v>20 - 24%</v>
      </c>
      <c r="G13" s="58">
        <f t="shared" si="5"/>
        <v>0.2</v>
      </c>
      <c r="H13" s="76">
        <f t="shared" si="1"/>
        <v>7</v>
      </c>
      <c r="I13" s="82">
        <f t="shared" si="2"/>
        <v>7</v>
      </c>
    </row>
    <row r="14" spans="1:9" x14ac:dyDescent="0.3">
      <c r="B14" s="2">
        <f t="shared" si="3"/>
        <v>8</v>
      </c>
      <c r="C14" s="2">
        <v>6</v>
      </c>
      <c r="D14" s="67">
        <f t="shared" si="0"/>
        <v>4.5112781954887216E-2</v>
      </c>
      <c r="E14" s="37">
        <f>ROUND(SUM(D$7:D14),2)</f>
        <v>0.28999999999999998</v>
      </c>
      <c r="F14" s="58" t="str">
        <f t="shared" si="4"/>
        <v>24 - 29%</v>
      </c>
      <c r="G14" s="58">
        <f t="shared" si="5"/>
        <v>0.24</v>
      </c>
      <c r="H14" s="76">
        <f t="shared" si="1"/>
        <v>8</v>
      </c>
      <c r="I14" s="82">
        <f t="shared" si="2"/>
        <v>8</v>
      </c>
    </row>
    <row r="15" spans="1:9" x14ac:dyDescent="0.3">
      <c r="B15" s="2">
        <f t="shared" si="3"/>
        <v>9</v>
      </c>
      <c r="C15" s="2">
        <v>6</v>
      </c>
      <c r="D15" s="67">
        <f t="shared" si="0"/>
        <v>4.5112781954887216E-2</v>
      </c>
      <c r="E15" s="37">
        <f>ROUND(SUM(D$7:D15),2)</f>
        <v>0.33</v>
      </c>
      <c r="F15" s="58" t="str">
        <f t="shared" si="4"/>
        <v>29 - 33%</v>
      </c>
      <c r="G15" s="58">
        <f t="shared" si="5"/>
        <v>0.28999999999999998</v>
      </c>
      <c r="H15" s="76">
        <f t="shared" si="1"/>
        <v>9</v>
      </c>
      <c r="I15" s="82">
        <f t="shared" si="2"/>
        <v>9</v>
      </c>
    </row>
    <row r="16" spans="1:9" x14ac:dyDescent="0.3">
      <c r="B16" s="2">
        <f t="shared" si="3"/>
        <v>10</v>
      </c>
      <c r="C16" s="2">
        <v>3</v>
      </c>
      <c r="D16" s="67">
        <f t="shared" si="0"/>
        <v>2.2556390977443608E-2</v>
      </c>
      <c r="E16" s="37">
        <f>ROUND(SUM(D$7:D16),2)</f>
        <v>0.35</v>
      </c>
      <c r="F16" s="58" t="str">
        <f t="shared" si="4"/>
        <v>33 - 35%</v>
      </c>
      <c r="G16" s="58">
        <f t="shared" si="5"/>
        <v>0.33</v>
      </c>
      <c r="H16" s="76">
        <f t="shared" si="1"/>
        <v>10</v>
      </c>
      <c r="I16" s="82">
        <f t="shared" si="2"/>
        <v>10</v>
      </c>
    </row>
    <row r="17" spans="2:9" x14ac:dyDescent="0.3">
      <c r="B17" s="2">
        <f t="shared" si="3"/>
        <v>11</v>
      </c>
      <c r="C17" s="2">
        <v>2</v>
      </c>
      <c r="D17" s="67">
        <f t="shared" si="0"/>
        <v>1.5037593984962405E-2</v>
      </c>
      <c r="E17" s="37">
        <f>ROUND(SUM(D$7:D17),2)</f>
        <v>0.37</v>
      </c>
      <c r="F17" s="58" t="str">
        <f t="shared" si="4"/>
        <v>35 - 37%</v>
      </c>
      <c r="G17" s="58">
        <f t="shared" si="5"/>
        <v>0.35</v>
      </c>
      <c r="H17" s="76">
        <f t="shared" si="1"/>
        <v>11</v>
      </c>
      <c r="I17" s="82">
        <f t="shared" si="2"/>
        <v>11</v>
      </c>
    </row>
    <row r="18" spans="2:9" x14ac:dyDescent="0.3">
      <c r="B18" s="2">
        <f t="shared" si="3"/>
        <v>12</v>
      </c>
      <c r="C18" s="2">
        <v>4</v>
      </c>
      <c r="D18" s="67">
        <f t="shared" si="0"/>
        <v>3.007518796992481E-2</v>
      </c>
      <c r="E18" s="37">
        <f>ROUND(SUM(D$7:D18),2)</f>
        <v>0.4</v>
      </c>
      <c r="F18" s="58" t="str">
        <f t="shared" si="4"/>
        <v>37 - 40%</v>
      </c>
      <c r="G18" s="58">
        <f t="shared" si="5"/>
        <v>0.37</v>
      </c>
      <c r="H18" s="76">
        <f t="shared" si="1"/>
        <v>12</v>
      </c>
      <c r="I18" s="82">
        <f t="shared" si="2"/>
        <v>12</v>
      </c>
    </row>
    <row r="19" spans="2:9" x14ac:dyDescent="0.3">
      <c r="B19" s="2">
        <f t="shared" si="3"/>
        <v>13</v>
      </c>
      <c r="C19" s="2">
        <v>3</v>
      </c>
      <c r="D19" s="67">
        <f t="shared" si="0"/>
        <v>2.2556390977443608E-2</v>
      </c>
      <c r="E19" s="37">
        <f>ROUND(SUM(D$7:D19),2)</f>
        <v>0.42</v>
      </c>
      <c r="F19" s="58" t="str">
        <f t="shared" si="4"/>
        <v>40 - 42%</v>
      </c>
      <c r="G19" s="58">
        <f t="shared" si="5"/>
        <v>0.4</v>
      </c>
      <c r="H19" s="76">
        <f t="shared" si="1"/>
        <v>13</v>
      </c>
      <c r="I19" s="82">
        <f t="shared" si="2"/>
        <v>13</v>
      </c>
    </row>
    <row r="20" spans="2:9" x14ac:dyDescent="0.3">
      <c r="B20" s="2">
        <f t="shared" si="3"/>
        <v>14</v>
      </c>
      <c r="C20" s="2">
        <v>19</v>
      </c>
      <c r="D20" s="67">
        <f t="shared" si="0"/>
        <v>0.14285714285714285</v>
      </c>
      <c r="E20" s="37">
        <f>ROUND(SUM(D$7:D20),2)</f>
        <v>0.56000000000000005</v>
      </c>
      <c r="F20" s="58" t="str">
        <f t="shared" si="4"/>
        <v>42 - 56%</v>
      </c>
      <c r="G20" s="58">
        <f t="shared" si="5"/>
        <v>0.42</v>
      </c>
      <c r="H20" s="76">
        <f t="shared" si="1"/>
        <v>14</v>
      </c>
      <c r="I20" s="82">
        <f t="shared" si="2"/>
        <v>14</v>
      </c>
    </row>
    <row r="21" spans="2:9" x14ac:dyDescent="0.3">
      <c r="B21" s="2">
        <f t="shared" si="3"/>
        <v>15</v>
      </c>
      <c r="C21" s="2">
        <v>17</v>
      </c>
      <c r="D21" s="67">
        <f t="shared" si="0"/>
        <v>0.12781954887218044</v>
      </c>
      <c r="E21" s="37">
        <f>ROUND(SUM(D$7:D21),2)</f>
        <v>0.69</v>
      </c>
      <c r="F21" s="58" t="str">
        <f t="shared" si="4"/>
        <v>56 - 69%</v>
      </c>
      <c r="G21" s="58">
        <f t="shared" si="5"/>
        <v>0.56000000000000005</v>
      </c>
      <c r="H21" s="76">
        <f t="shared" si="1"/>
        <v>15</v>
      </c>
      <c r="I21" s="82">
        <f t="shared" si="2"/>
        <v>15</v>
      </c>
    </row>
    <row r="22" spans="2:9" x14ac:dyDescent="0.3">
      <c r="B22" s="2">
        <f t="shared" si="3"/>
        <v>16</v>
      </c>
      <c r="C22" s="2">
        <v>3</v>
      </c>
      <c r="D22" s="67">
        <f t="shared" si="0"/>
        <v>2.2556390977443608E-2</v>
      </c>
      <c r="E22" s="37">
        <f>ROUND(SUM(D$7:D22),2)</f>
        <v>0.71</v>
      </c>
      <c r="F22" s="58" t="str">
        <f t="shared" si="4"/>
        <v>69 - 71%</v>
      </c>
      <c r="G22" s="58">
        <f t="shared" si="5"/>
        <v>0.69</v>
      </c>
      <c r="H22" s="76">
        <f t="shared" si="1"/>
        <v>16</v>
      </c>
      <c r="I22" s="82">
        <f t="shared" si="2"/>
        <v>16</v>
      </c>
    </row>
    <row r="23" spans="2:9" x14ac:dyDescent="0.3">
      <c r="B23" s="2">
        <f t="shared" si="3"/>
        <v>17</v>
      </c>
      <c r="C23" s="2">
        <v>2</v>
      </c>
      <c r="D23" s="67">
        <f t="shared" si="0"/>
        <v>1.5037593984962405E-2</v>
      </c>
      <c r="E23" s="37">
        <f>ROUND(SUM(D$7:D23),2)</f>
        <v>0.73</v>
      </c>
      <c r="F23" s="58" t="str">
        <f t="shared" si="4"/>
        <v>71 - 73%</v>
      </c>
      <c r="G23" s="58">
        <f t="shared" si="5"/>
        <v>0.71</v>
      </c>
      <c r="H23" s="76">
        <f t="shared" si="1"/>
        <v>17</v>
      </c>
      <c r="I23" s="82">
        <f t="shared" si="2"/>
        <v>17</v>
      </c>
    </row>
    <row r="24" spans="2:9" x14ac:dyDescent="0.3">
      <c r="B24" s="2">
        <f t="shared" si="3"/>
        <v>18</v>
      </c>
      <c r="C24" s="2">
        <v>1</v>
      </c>
      <c r="D24" s="67">
        <f t="shared" si="0"/>
        <v>7.5187969924812026E-3</v>
      </c>
      <c r="E24" s="37">
        <f>ROUND(SUM(D$7:D24),2)</f>
        <v>0.74</v>
      </c>
      <c r="F24" s="58" t="str">
        <f t="shared" si="4"/>
        <v>73 - 74%</v>
      </c>
      <c r="G24" s="58">
        <f t="shared" si="5"/>
        <v>0.73</v>
      </c>
      <c r="H24" s="76">
        <f t="shared" si="1"/>
        <v>18</v>
      </c>
      <c r="I24" s="82">
        <f t="shared" si="2"/>
        <v>18</v>
      </c>
    </row>
    <row r="25" spans="2:9" x14ac:dyDescent="0.3">
      <c r="B25" s="2">
        <f t="shared" si="3"/>
        <v>19</v>
      </c>
      <c r="C25" s="2">
        <v>5</v>
      </c>
      <c r="D25" s="67">
        <f t="shared" si="0"/>
        <v>3.7593984962406013E-2</v>
      </c>
      <c r="E25" s="37">
        <f>ROUND(SUM(D$7:D25),2)</f>
        <v>0.77</v>
      </c>
      <c r="F25" s="58" t="str">
        <f t="shared" si="4"/>
        <v>74 - 77%</v>
      </c>
      <c r="G25" s="58">
        <f t="shared" si="5"/>
        <v>0.74</v>
      </c>
      <c r="H25" s="76">
        <f t="shared" si="1"/>
        <v>19</v>
      </c>
      <c r="I25" s="82">
        <f t="shared" si="2"/>
        <v>19</v>
      </c>
    </row>
    <row r="26" spans="2:9" x14ac:dyDescent="0.3">
      <c r="B26" s="2">
        <f t="shared" si="3"/>
        <v>20</v>
      </c>
      <c r="C26" s="2">
        <v>2</v>
      </c>
      <c r="D26" s="67">
        <f t="shared" si="0"/>
        <v>1.5037593984962405E-2</v>
      </c>
      <c r="E26" s="37">
        <f>ROUND(SUM(D$7:D26),2)</f>
        <v>0.79</v>
      </c>
      <c r="F26" s="58" t="str">
        <f t="shared" si="4"/>
        <v>77 - 79%</v>
      </c>
      <c r="G26" s="58">
        <f t="shared" si="5"/>
        <v>0.77</v>
      </c>
      <c r="H26" s="76">
        <f t="shared" si="1"/>
        <v>20</v>
      </c>
      <c r="I26" s="82">
        <f t="shared" si="2"/>
        <v>20</v>
      </c>
    </row>
    <row r="27" spans="2:9" x14ac:dyDescent="0.3">
      <c r="B27" s="2">
        <f t="shared" si="3"/>
        <v>21</v>
      </c>
      <c r="C27" s="2">
        <v>3</v>
      </c>
      <c r="D27" s="67">
        <f t="shared" si="0"/>
        <v>2.2556390977443608E-2</v>
      </c>
      <c r="E27" s="37">
        <f>ROUND(SUM(D$7:D27),2)</f>
        <v>0.81</v>
      </c>
      <c r="F27" s="58" t="str">
        <f t="shared" si="4"/>
        <v>79 - 81%</v>
      </c>
      <c r="G27" s="58">
        <f t="shared" si="5"/>
        <v>0.79</v>
      </c>
      <c r="H27" s="76">
        <f t="shared" si="1"/>
        <v>21</v>
      </c>
      <c r="I27" s="82">
        <f t="shared" si="2"/>
        <v>21</v>
      </c>
    </row>
    <row r="28" spans="2:9" x14ac:dyDescent="0.3">
      <c r="B28" s="2">
        <f t="shared" si="3"/>
        <v>22</v>
      </c>
      <c r="C28" s="2">
        <v>10</v>
      </c>
      <c r="D28" s="67">
        <f t="shared" si="0"/>
        <v>7.5187969924812026E-2</v>
      </c>
      <c r="E28" s="37">
        <f>ROUND(SUM(D$7:D28),2)</f>
        <v>0.89</v>
      </c>
      <c r="F28" s="58" t="str">
        <f t="shared" si="4"/>
        <v>81 - 89%</v>
      </c>
      <c r="G28" s="58">
        <f t="shared" si="5"/>
        <v>0.81</v>
      </c>
      <c r="H28" s="76">
        <f t="shared" si="1"/>
        <v>22</v>
      </c>
      <c r="I28" s="82">
        <f t="shared" si="2"/>
        <v>22</v>
      </c>
    </row>
    <row r="29" spans="2:9" x14ac:dyDescent="0.3">
      <c r="B29" s="2">
        <f t="shared" si="3"/>
        <v>23</v>
      </c>
      <c r="C29" s="2">
        <v>1</v>
      </c>
      <c r="D29" s="67">
        <f t="shared" si="0"/>
        <v>7.5187969924812026E-3</v>
      </c>
      <c r="E29" s="37">
        <f>ROUND(SUM(D$7:D29),2)</f>
        <v>0.89</v>
      </c>
      <c r="F29" s="58" t="str">
        <f t="shared" si="4"/>
        <v>89 - 89%</v>
      </c>
      <c r="G29" s="58">
        <f t="shared" si="5"/>
        <v>0.89</v>
      </c>
      <c r="H29" s="76">
        <f t="shared" si="1"/>
        <v>23</v>
      </c>
      <c r="I29" s="82">
        <f t="shared" si="2"/>
        <v>23</v>
      </c>
    </row>
    <row r="30" spans="2:9" x14ac:dyDescent="0.3">
      <c r="B30" s="2">
        <f t="shared" si="3"/>
        <v>24</v>
      </c>
      <c r="C30" s="2">
        <v>2</v>
      </c>
      <c r="D30" s="67">
        <f t="shared" si="0"/>
        <v>1.5037593984962405E-2</v>
      </c>
      <c r="E30" s="37">
        <f>ROUND(SUM(D$7:D30),2)</f>
        <v>0.91</v>
      </c>
      <c r="F30" s="58" t="str">
        <f t="shared" si="4"/>
        <v>89 - 91%</v>
      </c>
      <c r="G30" s="58">
        <f t="shared" si="5"/>
        <v>0.89</v>
      </c>
      <c r="H30" s="76">
        <f t="shared" si="1"/>
        <v>24</v>
      </c>
      <c r="I30" s="82">
        <f t="shared" si="2"/>
        <v>24</v>
      </c>
    </row>
    <row r="31" spans="2:9" x14ac:dyDescent="0.3">
      <c r="B31" s="2">
        <f t="shared" si="3"/>
        <v>25</v>
      </c>
      <c r="C31" s="2">
        <v>1</v>
      </c>
      <c r="D31" s="67">
        <f t="shared" si="0"/>
        <v>7.5187969924812026E-3</v>
      </c>
      <c r="E31" s="37">
        <f>ROUND(SUM(D$7:D31),2)</f>
        <v>0.92</v>
      </c>
      <c r="F31" s="58" t="str">
        <f t="shared" si="4"/>
        <v>91 - 92%</v>
      </c>
      <c r="G31" s="58">
        <f t="shared" si="5"/>
        <v>0.91</v>
      </c>
      <c r="H31" s="76">
        <f t="shared" si="1"/>
        <v>25</v>
      </c>
      <c r="I31" s="82">
        <f t="shared" si="2"/>
        <v>25</v>
      </c>
    </row>
    <row r="32" spans="2:9" x14ac:dyDescent="0.3">
      <c r="B32" s="2">
        <f t="shared" si="3"/>
        <v>26</v>
      </c>
      <c r="C32" s="2">
        <v>5</v>
      </c>
      <c r="D32" s="67">
        <f t="shared" si="0"/>
        <v>3.7593984962406013E-2</v>
      </c>
      <c r="E32" s="37">
        <f>ROUND(SUM(D$7:D32),2)</f>
        <v>0.95</v>
      </c>
      <c r="F32" s="58" t="str">
        <f t="shared" si="4"/>
        <v>92 - 95%</v>
      </c>
      <c r="G32" s="58">
        <f t="shared" si="5"/>
        <v>0.92</v>
      </c>
      <c r="H32" s="76">
        <f t="shared" si="1"/>
        <v>26</v>
      </c>
      <c r="I32" s="82">
        <f t="shared" si="2"/>
        <v>26</v>
      </c>
    </row>
    <row r="33" spans="2:9" x14ac:dyDescent="0.3">
      <c r="B33" s="2">
        <f t="shared" si="3"/>
        <v>27</v>
      </c>
      <c r="C33" s="2">
        <v>1</v>
      </c>
      <c r="D33" s="67">
        <f t="shared" si="0"/>
        <v>7.5187969924812026E-3</v>
      </c>
      <c r="E33" s="37">
        <f>ROUND(SUM(D$7:D33),2)</f>
        <v>0.96</v>
      </c>
      <c r="F33" s="58" t="str">
        <f t="shared" si="4"/>
        <v>95 - 96%</v>
      </c>
      <c r="G33" s="58">
        <f t="shared" si="5"/>
        <v>0.95</v>
      </c>
      <c r="H33" s="76">
        <f t="shared" si="1"/>
        <v>27</v>
      </c>
      <c r="I33" s="82">
        <f t="shared" si="2"/>
        <v>27</v>
      </c>
    </row>
    <row r="34" spans="2:9" ht="15" thickBot="1" x14ac:dyDescent="0.35">
      <c r="B34" s="56">
        <f t="shared" si="3"/>
        <v>28</v>
      </c>
      <c r="C34" s="56">
        <v>5</v>
      </c>
      <c r="D34" s="68">
        <f t="shared" si="0"/>
        <v>3.7593984962406013E-2</v>
      </c>
      <c r="E34" s="37">
        <f>ROUND(SUM(D$7:D34),2)</f>
        <v>1</v>
      </c>
      <c r="F34" s="58" t="str">
        <f t="shared" si="4"/>
        <v>96 - 100%</v>
      </c>
      <c r="G34" s="58">
        <f t="shared" si="5"/>
        <v>0.96</v>
      </c>
      <c r="H34" s="76">
        <f t="shared" si="1"/>
        <v>28</v>
      </c>
      <c r="I34" s="83">
        <f t="shared" si="2"/>
        <v>28</v>
      </c>
    </row>
    <row r="35" spans="2:9" ht="15" thickTop="1" x14ac:dyDescent="0.3">
      <c r="B35" s="2" t="s">
        <v>26</v>
      </c>
      <c r="C35" s="2">
        <f>SUM(C7:C34)</f>
        <v>133</v>
      </c>
      <c r="D35" s="67">
        <f>SUM(D7:D34)</f>
        <v>1</v>
      </c>
    </row>
  </sheetData>
  <pageMargins left="0.7" right="0.7" top="0.75" bottom="0.75" header="0.3" footer="0.3"/>
  <pageSetup scale="97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F23"/>
  <sheetViews>
    <sheetView showGridLines="0" workbookViewId="0">
      <selection activeCell="E10" sqref="E10"/>
    </sheetView>
  </sheetViews>
  <sheetFormatPr defaultRowHeight="14.4" x14ac:dyDescent="0.3"/>
  <cols>
    <col min="2" max="2" width="15.77734375" customWidth="1"/>
    <col min="3" max="3" width="15.33203125" style="2" customWidth="1"/>
    <col min="4" max="4" width="18" style="2" customWidth="1"/>
    <col min="5" max="5" width="18.6640625" style="76" customWidth="1"/>
    <col min="6" max="6" width="16.6640625" customWidth="1"/>
  </cols>
  <sheetData>
    <row r="3" spans="2:6" x14ac:dyDescent="0.3">
      <c r="B3" s="5" t="s">
        <v>82</v>
      </c>
      <c r="C3" s="3"/>
      <c r="D3" s="3"/>
    </row>
    <row r="4" spans="2:6" x14ac:dyDescent="0.3">
      <c r="B4" s="5"/>
      <c r="C4" s="29"/>
      <c r="D4" s="29"/>
    </row>
    <row r="5" spans="2:6" x14ac:dyDescent="0.3">
      <c r="B5" s="8"/>
      <c r="C5" s="9" t="s">
        <v>35</v>
      </c>
      <c r="D5" s="9"/>
      <c r="E5" s="10"/>
      <c r="F5" s="9"/>
    </row>
    <row r="6" spans="2:6" x14ac:dyDescent="0.3">
      <c r="B6" s="7" t="s">
        <v>80</v>
      </c>
      <c r="C6" s="7" t="s">
        <v>79</v>
      </c>
      <c r="D6" s="7" t="s">
        <v>81</v>
      </c>
      <c r="E6" s="11"/>
      <c r="F6" s="7"/>
    </row>
    <row r="7" spans="2:6" x14ac:dyDescent="0.3">
      <c r="B7" s="38">
        <v>1</v>
      </c>
      <c r="C7" s="92">
        <v>0.16800000000000001</v>
      </c>
      <c r="D7" s="80">
        <f t="shared" ref="D7:D16" si="0">VLOOKUP(C7,location,2,TRUE)</f>
        <v>5</v>
      </c>
      <c r="F7" s="13"/>
    </row>
    <row r="8" spans="2:6" x14ac:dyDescent="0.3">
      <c r="B8" s="38">
        <f>B7+1</f>
        <v>2</v>
      </c>
      <c r="C8" s="91">
        <v>0.35756995631231203</v>
      </c>
      <c r="D8" s="79">
        <f t="shared" si="0"/>
        <v>11</v>
      </c>
    </row>
    <row r="9" spans="2:6" x14ac:dyDescent="0.3">
      <c r="B9" s="38">
        <f t="shared" ref="B9:B16" si="1">B8+1</f>
        <v>3</v>
      </c>
      <c r="C9" s="91">
        <v>0.85338941437977833</v>
      </c>
      <c r="D9" s="79">
        <f t="shared" si="0"/>
        <v>22</v>
      </c>
      <c r="F9" s="13"/>
    </row>
    <row r="10" spans="2:6" x14ac:dyDescent="0.3">
      <c r="B10" s="38">
        <f t="shared" si="1"/>
        <v>4</v>
      </c>
      <c r="C10" s="91">
        <v>0.97426142424484685</v>
      </c>
      <c r="D10" s="79">
        <f t="shared" si="0"/>
        <v>28</v>
      </c>
      <c r="F10" s="13"/>
    </row>
    <row r="11" spans="2:6" x14ac:dyDescent="0.3">
      <c r="B11" s="38">
        <f t="shared" si="1"/>
        <v>5</v>
      </c>
      <c r="C11" s="91">
        <v>0.1438288011522556</v>
      </c>
      <c r="D11" s="79">
        <f t="shared" si="0"/>
        <v>4</v>
      </c>
      <c r="F11" s="13"/>
    </row>
    <row r="12" spans="2:6" x14ac:dyDescent="0.3">
      <c r="B12" s="38">
        <f t="shared" si="1"/>
        <v>6</v>
      </c>
      <c r="C12" s="91">
        <v>2.196608677006695E-2</v>
      </c>
      <c r="D12" s="79">
        <f t="shared" si="0"/>
        <v>2</v>
      </c>
      <c r="F12" s="13"/>
    </row>
    <row r="13" spans="2:6" x14ac:dyDescent="0.3">
      <c r="B13" s="38">
        <f t="shared" si="1"/>
        <v>7</v>
      </c>
      <c r="C13" s="91">
        <v>0.14866564350246658</v>
      </c>
      <c r="D13" s="79">
        <f t="shared" si="0"/>
        <v>4</v>
      </c>
      <c r="F13" s="13"/>
    </row>
    <row r="14" spans="2:6" x14ac:dyDescent="0.3">
      <c r="B14" s="38">
        <f t="shared" si="1"/>
        <v>8</v>
      </c>
      <c r="C14" s="91">
        <v>0.52493443143045881</v>
      </c>
      <c r="D14" s="79">
        <f t="shared" si="0"/>
        <v>14</v>
      </c>
      <c r="F14" s="13"/>
    </row>
    <row r="15" spans="2:6" x14ac:dyDescent="0.3">
      <c r="B15" s="38">
        <f t="shared" si="1"/>
        <v>9</v>
      </c>
      <c r="C15" s="91">
        <v>0.78284180180483487</v>
      </c>
      <c r="D15" s="79">
        <f t="shared" si="0"/>
        <v>20</v>
      </c>
      <c r="F15" s="13"/>
    </row>
    <row r="16" spans="2:6" x14ac:dyDescent="0.3">
      <c r="B16" s="38">
        <f t="shared" si="1"/>
        <v>10</v>
      </c>
      <c r="C16" s="91">
        <v>0.33601996304661674</v>
      </c>
      <c r="D16" s="79">
        <f t="shared" si="0"/>
        <v>10</v>
      </c>
      <c r="F16" s="13"/>
    </row>
    <row r="17" spans="2:6" x14ac:dyDescent="0.3">
      <c r="B17" s="31"/>
      <c r="C17" s="32"/>
      <c r="D17" s="32"/>
      <c r="E17" s="32"/>
      <c r="F17" s="31"/>
    </row>
    <row r="18" spans="2:6" x14ac:dyDescent="0.3">
      <c r="B18" s="31"/>
      <c r="C18" s="32"/>
      <c r="D18" s="32"/>
      <c r="E18" s="32"/>
      <c r="F18" s="31"/>
    </row>
    <row r="19" spans="2:6" x14ac:dyDescent="0.3">
      <c r="B19" s="33"/>
      <c r="C19" s="32"/>
      <c r="D19" s="32"/>
      <c r="E19" s="77"/>
      <c r="F19" s="33"/>
    </row>
    <row r="20" spans="2:6" x14ac:dyDescent="0.3">
      <c r="B20" s="33"/>
      <c r="C20" s="32"/>
      <c r="D20" s="32"/>
      <c r="E20" s="77"/>
      <c r="F20" s="33"/>
    </row>
    <row r="21" spans="2:6" x14ac:dyDescent="0.3">
      <c r="B21" s="33"/>
      <c r="C21" s="32"/>
      <c r="D21" s="32"/>
      <c r="E21" s="78"/>
      <c r="F21" s="33"/>
    </row>
    <row r="22" spans="2:6" x14ac:dyDescent="0.3">
      <c r="B22" s="33"/>
      <c r="C22" s="32"/>
      <c r="D22" s="32"/>
      <c r="E22" s="77"/>
      <c r="F22" s="33"/>
    </row>
    <row r="23" spans="2:6" x14ac:dyDescent="0.3">
      <c r="B23" s="33"/>
      <c r="C23" s="32"/>
      <c r="D23" s="32"/>
      <c r="E23" s="77"/>
      <c r="F23" s="33"/>
    </row>
  </sheetData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4:G24"/>
  <sheetViews>
    <sheetView showGridLines="0" topLeftCell="A4" workbookViewId="0">
      <selection activeCell="I15" sqref="I15"/>
    </sheetView>
  </sheetViews>
  <sheetFormatPr defaultRowHeight="14.4" x14ac:dyDescent="0.3"/>
  <cols>
    <col min="3" max="3" width="15.33203125" style="2" customWidth="1"/>
    <col min="4" max="4" width="18.44140625" style="2" customWidth="1"/>
    <col min="5" max="5" width="17.5546875" style="2" customWidth="1"/>
    <col min="6" max="6" width="16.109375" style="1" hidden="1" customWidth="1"/>
    <col min="7" max="7" width="13.6640625" hidden="1" customWidth="1"/>
  </cols>
  <sheetData>
    <row r="4" spans="2:7" x14ac:dyDescent="0.3">
      <c r="B4" s="5" t="s">
        <v>72</v>
      </c>
      <c r="C4" s="5"/>
      <c r="D4" s="5"/>
      <c r="E4" s="5"/>
      <c r="F4" s="6"/>
      <c r="G4" s="3"/>
    </row>
    <row r="5" spans="2:7" x14ac:dyDescent="0.3">
      <c r="B5" s="5" t="s">
        <v>28</v>
      </c>
      <c r="C5" s="3"/>
      <c r="D5" s="3"/>
      <c r="E5" s="3"/>
      <c r="F5" s="4"/>
      <c r="G5" s="3"/>
    </row>
    <row r="6" spans="2:7" x14ac:dyDescent="0.3">
      <c r="B6" s="5"/>
      <c r="C6" s="3"/>
      <c r="D6" s="3"/>
      <c r="E6" s="3"/>
      <c r="F6" s="4"/>
      <c r="G6" s="3"/>
    </row>
    <row r="8" spans="2:7" x14ac:dyDescent="0.3">
      <c r="B8" s="8"/>
      <c r="C8" s="9"/>
      <c r="D8" s="9"/>
      <c r="E8" s="9"/>
      <c r="F8" s="10" t="s">
        <v>0</v>
      </c>
      <c r="G8" s="9" t="s">
        <v>14</v>
      </c>
    </row>
    <row r="9" spans="2:7" x14ac:dyDescent="0.3">
      <c r="B9" s="7" t="s">
        <v>2</v>
      </c>
      <c r="C9" s="7" t="s">
        <v>1</v>
      </c>
      <c r="D9" s="7" t="s">
        <v>5</v>
      </c>
      <c r="E9" s="7" t="s">
        <v>73</v>
      </c>
      <c r="F9" s="11" t="s">
        <v>3</v>
      </c>
      <c r="G9" s="7" t="s">
        <v>3</v>
      </c>
    </row>
    <row r="10" spans="2:7" x14ac:dyDescent="0.3">
      <c r="B10" s="46">
        <v>1</v>
      </c>
      <c r="C10" s="44">
        <v>11814</v>
      </c>
      <c r="D10" s="44" t="s">
        <v>63</v>
      </c>
      <c r="E10" s="45" t="s">
        <v>36</v>
      </c>
      <c r="F10" s="1">
        <v>282.69156204596067</v>
      </c>
      <c r="G10" s="13">
        <f>F10</f>
        <v>282.69156204596067</v>
      </c>
    </row>
    <row r="11" spans="2:7" x14ac:dyDescent="0.3">
      <c r="B11" s="47">
        <v>2</v>
      </c>
      <c r="C11" s="48">
        <v>13602</v>
      </c>
      <c r="D11" s="48" t="s">
        <v>64</v>
      </c>
      <c r="E11" s="49" t="s">
        <v>38</v>
      </c>
      <c r="F11" s="1">
        <v>400</v>
      </c>
      <c r="G11" s="13">
        <f t="shared" ref="G11:G17" si="0">F11</f>
        <v>400</v>
      </c>
    </row>
    <row r="12" spans="2:7" x14ac:dyDescent="0.3">
      <c r="B12" s="50">
        <v>2</v>
      </c>
      <c r="C12" s="51">
        <v>22355</v>
      </c>
      <c r="D12" s="51" t="s">
        <v>65</v>
      </c>
      <c r="E12" s="52" t="s">
        <v>39</v>
      </c>
      <c r="F12" s="1">
        <v>39.73901936363827</v>
      </c>
      <c r="G12" s="13">
        <f t="shared" si="0"/>
        <v>39.73901936363827</v>
      </c>
    </row>
    <row r="13" spans="2:7" x14ac:dyDescent="0.3">
      <c r="B13" s="47">
        <v>3</v>
      </c>
      <c r="C13" s="48">
        <v>19188</v>
      </c>
      <c r="D13" s="48" t="s">
        <v>66</v>
      </c>
      <c r="E13" s="49" t="s">
        <v>40</v>
      </c>
      <c r="F13" s="1">
        <v>300</v>
      </c>
      <c r="G13" s="13">
        <f t="shared" si="0"/>
        <v>300</v>
      </c>
    </row>
    <row r="14" spans="2:7" x14ac:dyDescent="0.3">
      <c r="B14" s="53">
        <v>3</v>
      </c>
      <c r="C14" s="54">
        <v>34955</v>
      </c>
      <c r="D14" s="54" t="s">
        <v>68</v>
      </c>
      <c r="E14" s="55" t="s">
        <v>41</v>
      </c>
      <c r="F14" s="1">
        <v>10000</v>
      </c>
      <c r="G14" s="13">
        <v>9500</v>
      </c>
    </row>
    <row r="15" spans="2:7" x14ac:dyDescent="0.3">
      <c r="B15" s="53">
        <v>3</v>
      </c>
      <c r="C15" s="54">
        <v>38175</v>
      </c>
      <c r="D15" s="54" t="s">
        <v>69</v>
      </c>
      <c r="E15" s="55" t="s">
        <v>42</v>
      </c>
      <c r="F15" s="1">
        <v>640</v>
      </c>
      <c r="G15" s="13">
        <f t="shared" si="0"/>
        <v>640</v>
      </c>
    </row>
    <row r="16" spans="2:7" x14ac:dyDescent="0.3">
      <c r="B16" s="53">
        <v>3</v>
      </c>
      <c r="C16" s="54">
        <v>3421</v>
      </c>
      <c r="D16" s="54" t="s">
        <v>67</v>
      </c>
      <c r="E16" s="55" t="s">
        <v>43</v>
      </c>
      <c r="F16" s="1">
        <v>100</v>
      </c>
      <c r="G16" s="13">
        <f t="shared" si="0"/>
        <v>100</v>
      </c>
    </row>
    <row r="17" spans="2:7" x14ac:dyDescent="0.3">
      <c r="B17" s="50">
        <v>3</v>
      </c>
      <c r="C17" s="51">
        <v>23037</v>
      </c>
      <c r="D17" s="51" t="s">
        <v>70</v>
      </c>
      <c r="E17" s="52" t="s">
        <v>44</v>
      </c>
      <c r="F17" s="1">
        <v>829.17948609654036</v>
      </c>
      <c r="G17" s="13">
        <f t="shared" si="0"/>
        <v>829.17948609654036</v>
      </c>
    </row>
    <row r="18" spans="2:7" x14ac:dyDescent="0.3">
      <c r="B18" s="14" t="s">
        <v>15</v>
      </c>
      <c r="C18" s="2" t="s">
        <v>15</v>
      </c>
      <c r="D18" s="2" t="s">
        <v>15</v>
      </c>
      <c r="E18" s="2" t="s">
        <v>15</v>
      </c>
      <c r="F18" s="14" t="s">
        <v>15</v>
      </c>
      <c r="G18" s="14" t="s">
        <v>15</v>
      </c>
    </row>
    <row r="19" spans="2:7" x14ac:dyDescent="0.3">
      <c r="B19" s="14" t="s">
        <v>15</v>
      </c>
      <c r="C19" s="2" t="s">
        <v>15</v>
      </c>
      <c r="D19" s="2" t="s">
        <v>15</v>
      </c>
      <c r="E19" s="2" t="s">
        <v>15</v>
      </c>
      <c r="F19" s="14" t="s">
        <v>15</v>
      </c>
      <c r="G19" s="14" t="s">
        <v>15</v>
      </c>
    </row>
    <row r="20" spans="2:7" hidden="1" x14ac:dyDescent="0.3">
      <c r="B20" t="s">
        <v>26</v>
      </c>
      <c r="F20" s="1">
        <f>F22*10000</f>
        <v>30000000</v>
      </c>
    </row>
    <row r="21" spans="2:7" hidden="1" x14ac:dyDescent="0.3"/>
    <row r="22" spans="2:7" hidden="1" x14ac:dyDescent="0.3">
      <c r="B22" t="s">
        <v>27</v>
      </c>
      <c r="F22" s="28">
        <v>3000</v>
      </c>
    </row>
    <row r="23" spans="2:7" x14ac:dyDescent="0.3">
      <c r="B23">
        <v>9999</v>
      </c>
      <c r="C23" s="2">
        <v>17044</v>
      </c>
      <c r="D23" s="2" t="s">
        <v>71</v>
      </c>
      <c r="E23" s="2" t="s">
        <v>45</v>
      </c>
    </row>
    <row r="24" spans="2:7" x14ac:dyDescent="0.3">
      <c r="B24">
        <v>10000</v>
      </c>
      <c r="C24" s="2">
        <v>38889</v>
      </c>
      <c r="D24" s="2" t="s">
        <v>69</v>
      </c>
      <c r="E24" s="2" t="s">
        <v>46</v>
      </c>
    </row>
  </sheetData>
  <pageMargins left="0.7" right="0.7" top="0.75" bottom="0.75" header="0.3" footer="0.3"/>
  <pageSetup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4"/>
  <sheetViews>
    <sheetView showGridLines="0" topLeftCell="A5" workbookViewId="0">
      <selection activeCell="B10" sqref="B10"/>
    </sheetView>
  </sheetViews>
  <sheetFormatPr defaultRowHeight="14.4" x14ac:dyDescent="0.3"/>
  <sheetData>
    <row r="3" spans="3:14" x14ac:dyDescent="0.3">
      <c r="C3" s="41">
        <v>0</v>
      </c>
      <c r="D3" s="41">
        <v>0.05</v>
      </c>
      <c r="E3" s="41">
        <v>0.1</v>
      </c>
      <c r="F3" s="41">
        <f t="shared" ref="F3:N3" si="0">E3+0.1</f>
        <v>0.2</v>
      </c>
      <c r="G3" s="41">
        <f t="shared" si="0"/>
        <v>0.30000000000000004</v>
      </c>
      <c r="H3" s="41">
        <f t="shared" si="0"/>
        <v>0.4</v>
      </c>
      <c r="I3" s="41">
        <f t="shared" si="0"/>
        <v>0.5</v>
      </c>
      <c r="J3" s="41">
        <f t="shared" si="0"/>
        <v>0.6</v>
      </c>
      <c r="K3" s="41">
        <f t="shared" si="0"/>
        <v>0.7</v>
      </c>
      <c r="L3" s="41">
        <f t="shared" si="0"/>
        <v>0.79999999999999993</v>
      </c>
      <c r="M3" s="41">
        <f t="shared" si="0"/>
        <v>0.89999999999999991</v>
      </c>
      <c r="N3" s="41">
        <f t="shared" si="0"/>
        <v>0.99999999999999989</v>
      </c>
    </row>
    <row r="4" spans="3:14" x14ac:dyDescent="0.3">
      <c r="C4" s="1">
        <v>0</v>
      </c>
      <c r="D4" s="1">
        <v>75</v>
      </c>
      <c r="E4" s="1">
        <v>100</v>
      </c>
      <c r="F4" s="1">
        <v>120</v>
      </c>
      <c r="G4" s="1">
        <v>133</v>
      </c>
      <c r="H4" s="1">
        <v>142</v>
      </c>
      <c r="I4" s="1">
        <v>153</v>
      </c>
      <c r="J4" s="1">
        <v>160</v>
      </c>
      <c r="K4" s="1">
        <v>170</v>
      </c>
      <c r="L4" s="1">
        <v>178</v>
      </c>
      <c r="M4" s="1">
        <v>182</v>
      </c>
      <c r="N4" s="1">
        <v>188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Freq</vt:lpstr>
      <vt:lpstr>Simulation</vt:lpstr>
      <vt:lpstr>Simulation Freq</vt:lpstr>
      <vt:lpstr>Map</vt:lpstr>
      <vt:lpstr>Location</vt:lpstr>
      <vt:lpstr>Prob of Location</vt:lpstr>
      <vt:lpstr>Simulation Location</vt:lpstr>
      <vt:lpstr>Initial</vt:lpstr>
      <vt:lpstr>Damage Curve</vt:lpstr>
      <vt:lpstr>Sorted</vt:lpstr>
      <vt:lpstr>Exhibit</vt:lpstr>
      <vt:lpstr>AAL</vt:lpstr>
      <vt:lpstr>Sheet1</vt:lpstr>
      <vt:lpstr>Final</vt:lpstr>
      <vt:lpstr>location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</dc:creator>
  <cp:lastModifiedBy>Richard</cp:lastModifiedBy>
  <cp:lastPrinted>2011-09-13T19:15:39Z</cp:lastPrinted>
  <dcterms:created xsi:type="dcterms:W3CDTF">2010-11-08T17:38:47Z</dcterms:created>
  <dcterms:modified xsi:type="dcterms:W3CDTF">2012-11-07T15:49:18Z</dcterms:modified>
</cp:coreProperties>
</file>